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F2CACE72-449B-47E8-B1E0-B7801919BC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H22" i="1"/>
  <c r="E23" i="1"/>
  <c r="F23" i="1"/>
  <c r="G23" i="1"/>
  <c r="H23" i="1"/>
  <c r="E24" i="1"/>
  <c r="F24" i="1"/>
  <c r="G24" i="1"/>
  <c r="H24" i="1"/>
  <c r="Q22" i="1"/>
  <c r="Q23" i="1"/>
  <c r="Q24" i="1"/>
  <c r="F11" i="1"/>
  <c r="C21" i="1"/>
  <c r="E21" i="1"/>
  <c r="F21" i="1"/>
  <c r="A21" i="1"/>
  <c r="H20" i="1"/>
  <c r="G11" i="1"/>
  <c r="E14" i="1"/>
  <c r="C17" i="1"/>
  <c r="Q21" i="1"/>
  <c r="G21" i="1"/>
  <c r="H21" i="1"/>
  <c r="C11" i="1"/>
  <c r="E15" i="1" l="1"/>
  <c r="C12" i="1"/>
  <c r="C16" i="1" l="1"/>
  <c r="D18" i="1" s="1"/>
  <c r="O22" i="1"/>
  <c r="S22" i="1" s="1"/>
  <c r="O21" i="1"/>
  <c r="S21" i="1" s="1"/>
  <c r="O23" i="1"/>
  <c r="S23" i="1" s="1"/>
  <c r="C15" i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<sst xmlns="http://schemas.openxmlformats.org/spreadsheetml/2006/main" count="59" uniqueCount="51">
  <si>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</si>
  <si>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</si>
  <si>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</si>
  <si>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</si>
  <si>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</si>
  <si>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</si>
  <si>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</si>
  <si>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</si>
  <si>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</si>
  <si>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</si>
  <si>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</si>
  <si>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</si>
  <si>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</si>
  <si>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</si>
  <si>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</si>
  <si>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</si>
  <si>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</si>
  <si>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</si>
  <si>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</si>
  <si>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</si>
  <si>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</si>
  <si>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</si>
  <si>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</si>
  <si>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</si>
  <si>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</si>
  <si>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</si>
  <si>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</si>
  <si>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</si>
  <si>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</si>
  <si>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</si>
  <si>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</si>
  <si>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</si>
  <si>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</si>
  <si>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</si>
  <si>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</si>
  <si>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</si>
  <si>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</si>
  <si>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</si>
  <si>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</si>
  <si>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</si>
  <si>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</si>
  <si>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</si>
  <si>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G5117-2288</t>
  </si>
  <si>
    <t>G5117-2288_Aql.xls</t>
  </si>
  <si>
    <t>ESD</t>
  </si>
  <si>
    <t>Aql</t>
  </si>
  <si>
    <t>VSX</t>
  </si>
  <si>
    <t>IBVS 6063</t>
  </si>
  <si>
    <t>s</t>
  </si>
  <si>
    <t>ASAS J184428-0324.6  Aql/ GSC 5117-2288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</si>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</sst>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2" borderId="0" xfId="0" applyFill="1">
      <alignment vertical="top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5117-2288 -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76246334310852"/>
          <c:w val="0.8210526315789473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5.5720000018482096E-3</c:v>
                </c:pt>
                <c:pt idx="2">
                  <c:v>1.7452000000048429E-2</c:v>
                </c:pt>
                <c:pt idx="3">
                  <c:v>1.932200000010198E-2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06-441C-B4D8-0EF2AC4BE4F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06-441C-B4D8-0EF2AC4BE4F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06-441C-B4D8-0EF2AC4BE4F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06-441C-B4D8-0EF2AC4BE4F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06-441C-B4D8-0EF2AC4BE4F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06-441C-B4D8-0EF2AC4BE4F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4.8000000000000001E-4</c:v>
                  </c:pt>
                  <c:pt idx="2">
                    <c:v>6.9999999999999994E-5</c:v>
                  </c:pt>
                  <c:pt idx="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06-441C-B4D8-0EF2AC4BE4F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1.4115333333999539E-2</c:v>
                </c:pt>
                <c:pt idx="2">
                  <c:v>1.4115333333999539E-2</c:v>
                </c:pt>
                <c:pt idx="3">
                  <c:v>1.4115333333999539E-2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06-441C-B4D8-0EF2AC4BE4F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1405.5</c:v>
                </c:pt>
                <c:pt idx="2">
                  <c:v>1405.5</c:v>
                </c:pt>
                <c:pt idx="3">
                  <c:v>1405.5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06-441C-B4D8-0EF2AC4BE4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868704"/>
        <c:axId val="1"/>
      </c:scatterChart>
      <c:valAx>
        <c:axId val="411868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1868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FE3255C-4A36-846D-B4AB-4595A85E2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54753.555999999997</v>
      </c>
      <c r="D7" s="30" t="s">
        <v>46</v>
      </c>
    </row>
    <row r="8" spans="1:7" x14ac:dyDescent="0.2">
      <c r="A8" t="s">
        <v>3</v>
      </c>
      <c r="C8" s="36">
        <v>1.2026760000000001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1.0042926598363243E-5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60320.620634837964</v>
      </c>
    </row>
    <row r="15" spans="1:7" x14ac:dyDescent="0.2">
      <c r="A15" s="12" t="s">
        <v>17</v>
      </c>
      <c r="B15" s="10"/>
      <c r="C15" s="13">
        <f ca="1">(C7+C11)+(C8+C12)*INT(MAX(F21:F3533))</f>
        <v>56443.32989031187</v>
      </c>
      <c r="D15" s="14" t="s">
        <v>38</v>
      </c>
      <c r="E15" s="15">
        <f ca="1">ROUND(2*(E14-$C$7)/$C$8,0)/2+E13</f>
        <v>4630</v>
      </c>
    </row>
    <row r="16" spans="1:7" x14ac:dyDescent="0.2">
      <c r="A16" s="16" t="s">
        <v>4</v>
      </c>
      <c r="B16" s="10"/>
      <c r="C16" s="17">
        <f ca="1">+C8+C12</f>
        <v>1.2026860429265984</v>
      </c>
      <c r="D16" s="14" t="s">
        <v>39</v>
      </c>
      <c r="E16" s="24">
        <f ca="1">ROUND(2*(E14-$C$15)/$C$16,0)/2+E13</f>
        <v>3225</v>
      </c>
    </row>
    <row r="17" spans="1:19" ht="13.5" thickBot="1" x14ac:dyDescent="0.25">
      <c r="A17" s="14" t="s">
        <v>29</v>
      </c>
      <c r="B17" s="10"/>
      <c r="C17" s="10">
        <f>COUNT(C21:C2191)</f>
        <v>4</v>
      </c>
      <c r="D17" s="14" t="s">
        <v>33</v>
      </c>
      <c r="E17" s="18">
        <f ca="1">+$C$15+$C$16*E16-15018.5-$C$9/24</f>
        <v>45303.888212083482</v>
      </c>
    </row>
    <row r="18" spans="1:19" ht="14.25" thickTop="1" thickBot="1" x14ac:dyDescent="0.25">
      <c r="A18" s="16" t="s">
        <v>5</v>
      </c>
      <c r="B18" s="10"/>
      <c r="C18" s="19">
        <f ca="1">+C15</f>
        <v>56443.32989031187</v>
      </c>
      <c r="D18" s="20">
        <f ca="1">+C16</f>
        <v>1.2026860429265984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6.0890958999529655E-3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50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54753.555999999997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39735.055999999997</v>
      </c>
      <c r="S21">
        <f ca="1">+(O21-G21)^2</f>
        <v>0</v>
      </c>
    </row>
    <row r="22" spans="1:19" x14ac:dyDescent="0.2">
      <c r="A22" s="33" t="s">
        <v>47</v>
      </c>
      <c r="B22" s="34" t="s">
        <v>48</v>
      </c>
      <c r="C22" s="35">
        <v>56443.922689999999</v>
      </c>
      <c r="D22" s="35">
        <v>4.8000000000000001E-4</v>
      </c>
      <c r="E22">
        <f>+(C22-C$7)/C$8</f>
        <v>1405.5046330017415</v>
      </c>
      <c r="F22">
        <f>ROUND(2*E22,0)/2</f>
        <v>1405.5</v>
      </c>
      <c r="G22">
        <f>+C22-(C$7+F22*C$8)</f>
        <v>5.5720000018482096E-3</v>
      </c>
      <c r="H22">
        <f>+G22</f>
        <v>5.5720000018482096E-3</v>
      </c>
      <c r="O22">
        <f ca="1">+C$11+C$12*$F22</f>
        <v>1.4115333333999539E-2</v>
      </c>
      <c r="Q22" s="2">
        <f>+C22-15018.5</f>
        <v>41425.422689999999</v>
      </c>
      <c r="S22">
        <f ca="1">+(O22-G22)^2</f>
        <v>7.2988544424247939E-5</v>
      </c>
    </row>
    <row r="23" spans="1:19" x14ac:dyDescent="0.2">
      <c r="A23" s="33" t="s">
        <v>47</v>
      </c>
      <c r="B23" s="34" t="s">
        <v>48</v>
      </c>
      <c r="C23" s="35">
        <v>56443.934569999998</v>
      </c>
      <c r="D23" s="35">
        <v>6.9999999999999994E-5</v>
      </c>
      <c r="E23">
        <f>+(C23-C$7)/C$8</f>
        <v>1405.5145109738621</v>
      </c>
      <c r="F23">
        <f>ROUND(2*E23,0)/2</f>
        <v>1405.5</v>
      </c>
      <c r="G23">
        <f>+C23-(C$7+F23*C$8)</f>
        <v>1.7452000000048429E-2</v>
      </c>
      <c r="H23">
        <f>+G23</f>
        <v>1.7452000000048429E-2</v>
      </c>
      <c r="O23">
        <f ca="1">+C$11+C$12*$F23</f>
        <v>1.4115333333999539E-2</v>
      </c>
      <c r="Q23" s="2">
        <f>+C23-15018.5</f>
        <v>41425.434569999998</v>
      </c>
      <c r="S23">
        <f ca="1">+(O23-G23)^2</f>
        <v>1.1133344440321815E-5</v>
      </c>
    </row>
    <row r="24" spans="1:19" x14ac:dyDescent="0.2">
      <c r="A24" s="33" t="s">
        <v>47</v>
      </c>
      <c r="B24" s="34" t="s">
        <v>48</v>
      </c>
      <c r="C24" s="35">
        <v>56443.936439999998</v>
      </c>
      <c r="D24" s="35">
        <v>2.9999999999999997E-4</v>
      </c>
      <c r="E24">
        <f>+(C24-C$7)/C$8</f>
        <v>1405.5160658398445</v>
      </c>
      <c r="F24">
        <f>ROUND(2*E24,0)/2</f>
        <v>1405.5</v>
      </c>
      <c r="G24">
        <f>+C24-(C$7+F24*C$8)</f>
        <v>1.932200000010198E-2</v>
      </c>
      <c r="H24">
        <f>+G24</f>
        <v>1.932200000010198E-2</v>
      </c>
      <c r="O24">
        <f ca="1">+C$11+C$12*$F24</f>
        <v>1.4115333333999539E-2</v>
      </c>
      <c r="Q24" s="2">
        <f>+C24-15018.5</f>
        <v>41425.436439999998</v>
      </c>
      <c r="S24">
        <f ca="1">+(O24-G24)^2</f>
        <v>2.7109377771902306E-5</v>
      </c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2024-01-11T01:53:42Z</dcterms:modified>
</cp:coreProperties>
</file>