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9803FF2-FF58-4DFB-9358-B06A7EADBC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104" i="1" l="1"/>
  <c r="F104" i="1"/>
  <c r="G104" i="1"/>
  <c r="K104" i="1"/>
  <c r="Q104" i="1"/>
  <c r="E105" i="1"/>
  <c r="F105" i="1"/>
  <c r="G105" i="1" s="1"/>
  <c r="K105" i="1" s="1"/>
  <c r="Q105" i="1"/>
  <c r="Q103" i="1"/>
  <c r="D9" i="1"/>
  <c r="C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5" i="1"/>
  <c r="Q88" i="1"/>
  <c r="Q100" i="1"/>
  <c r="G46" i="2"/>
  <c r="C46" i="2"/>
  <c r="G47" i="2"/>
  <c r="C47" i="2"/>
  <c r="G48" i="2"/>
  <c r="C48" i="2"/>
  <c r="G49" i="2"/>
  <c r="C49" i="2"/>
  <c r="G50" i="2"/>
  <c r="C50" i="2"/>
  <c r="G51" i="2"/>
  <c r="C51" i="2"/>
  <c r="G52" i="2"/>
  <c r="C52" i="2"/>
  <c r="G53" i="2"/>
  <c r="C53" i="2"/>
  <c r="G54" i="2"/>
  <c r="C54" i="2"/>
  <c r="G55" i="2"/>
  <c r="C55" i="2"/>
  <c r="G56" i="2"/>
  <c r="C56" i="2"/>
  <c r="G57" i="2"/>
  <c r="C57" i="2"/>
  <c r="G58" i="2"/>
  <c r="C58" i="2"/>
  <c r="G59" i="2"/>
  <c r="C59" i="2"/>
  <c r="G60" i="2"/>
  <c r="C60" i="2"/>
  <c r="G61" i="2"/>
  <c r="C61" i="2"/>
  <c r="G62" i="2"/>
  <c r="C62" i="2"/>
  <c r="G63" i="2"/>
  <c r="C63" i="2"/>
  <c r="G64" i="2"/>
  <c r="C64" i="2"/>
  <c r="G65" i="2"/>
  <c r="C65" i="2"/>
  <c r="G66" i="2"/>
  <c r="C66" i="2"/>
  <c r="G67" i="2"/>
  <c r="C67" i="2"/>
  <c r="G68" i="2"/>
  <c r="C68" i="2"/>
  <c r="G69" i="2"/>
  <c r="C69" i="2"/>
  <c r="G70" i="2"/>
  <c r="C70" i="2"/>
  <c r="G71" i="2"/>
  <c r="C71" i="2"/>
  <c r="G72" i="2"/>
  <c r="C72" i="2"/>
  <c r="G73" i="2"/>
  <c r="C73" i="2"/>
  <c r="G74" i="2"/>
  <c r="C74" i="2"/>
  <c r="G75" i="2"/>
  <c r="C75" i="2"/>
  <c r="G76" i="2"/>
  <c r="C76" i="2"/>
  <c r="G77" i="2"/>
  <c r="C77" i="2"/>
  <c r="G78" i="2"/>
  <c r="C78" i="2"/>
  <c r="G79" i="2"/>
  <c r="C79" i="2"/>
  <c r="G80" i="2"/>
  <c r="C80" i="2"/>
  <c r="G81" i="2"/>
  <c r="C81" i="2"/>
  <c r="G82" i="2"/>
  <c r="C82" i="2"/>
  <c r="G83" i="2"/>
  <c r="C83" i="2"/>
  <c r="G84" i="2"/>
  <c r="C84" i="2"/>
  <c r="G85" i="2"/>
  <c r="C85" i="2"/>
  <c r="G86" i="2"/>
  <c r="C86" i="2"/>
  <c r="G87" i="2"/>
  <c r="C87" i="2"/>
  <c r="G88" i="2"/>
  <c r="C88" i="2"/>
  <c r="G11" i="2"/>
  <c r="C11" i="2"/>
  <c r="G89" i="2"/>
  <c r="C89" i="2"/>
  <c r="G12" i="2"/>
  <c r="C12" i="2"/>
  <c r="G13" i="2"/>
  <c r="C13" i="2"/>
  <c r="G14" i="2"/>
  <c r="C14" i="2"/>
  <c r="G15" i="2"/>
  <c r="C15" i="2"/>
  <c r="G16" i="2"/>
  <c r="C16" i="2"/>
  <c r="G17" i="2"/>
  <c r="C17" i="2"/>
  <c r="G18" i="2"/>
  <c r="C18" i="2"/>
  <c r="G19" i="2"/>
  <c r="C19" i="2"/>
  <c r="G20" i="2"/>
  <c r="C20" i="2"/>
  <c r="G21" i="2"/>
  <c r="C21" i="2"/>
  <c r="G22" i="2"/>
  <c r="C22" i="2"/>
  <c r="G23" i="2"/>
  <c r="C23" i="2"/>
  <c r="G24" i="2"/>
  <c r="C24" i="2"/>
  <c r="G25" i="2"/>
  <c r="C25" i="2"/>
  <c r="G26" i="2"/>
  <c r="C26" i="2"/>
  <c r="G27" i="2"/>
  <c r="C27" i="2"/>
  <c r="G28" i="2"/>
  <c r="C28" i="2"/>
  <c r="G29" i="2"/>
  <c r="C29" i="2"/>
  <c r="G30" i="2"/>
  <c r="C30" i="2"/>
  <c r="G31" i="2"/>
  <c r="C31" i="2"/>
  <c r="G32" i="2"/>
  <c r="C32" i="2"/>
  <c r="G33" i="2"/>
  <c r="C33" i="2"/>
  <c r="G90" i="2"/>
  <c r="C90" i="2"/>
  <c r="G34" i="2"/>
  <c r="C34" i="2"/>
  <c r="G35" i="2"/>
  <c r="C35" i="2"/>
  <c r="G36" i="2"/>
  <c r="C36" i="2"/>
  <c r="G37" i="2"/>
  <c r="C37" i="2"/>
  <c r="G38" i="2"/>
  <c r="C38" i="2"/>
  <c r="G39" i="2"/>
  <c r="C39" i="2"/>
  <c r="G40" i="2"/>
  <c r="C40" i="2"/>
  <c r="G41" i="2"/>
  <c r="C41" i="2"/>
  <c r="G42" i="2"/>
  <c r="C42" i="2"/>
  <c r="G91" i="2"/>
  <c r="C91" i="2"/>
  <c r="G43" i="2"/>
  <c r="C43" i="2"/>
  <c r="G44" i="2"/>
  <c r="C44" i="2"/>
  <c r="G45" i="2"/>
  <c r="C45" i="2"/>
  <c r="H44" i="2"/>
  <c r="B44" i="2"/>
  <c r="D44" i="2"/>
  <c r="A44" i="2"/>
  <c r="H43" i="2"/>
  <c r="B43" i="2"/>
  <c r="D43" i="2"/>
  <c r="A43" i="2"/>
  <c r="H91" i="2"/>
  <c r="B91" i="2"/>
  <c r="D91" i="2"/>
  <c r="A91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F36" i="2"/>
  <c r="D36" i="2"/>
  <c r="A36" i="2"/>
  <c r="H35" i="2"/>
  <c r="B35" i="2"/>
  <c r="F35" i="2"/>
  <c r="D35" i="2"/>
  <c r="A35" i="2"/>
  <c r="H34" i="2"/>
  <c r="F34" i="2"/>
  <c r="D34" i="2"/>
  <c r="B34" i="2"/>
  <c r="A34" i="2"/>
  <c r="H90" i="2"/>
  <c r="B90" i="2"/>
  <c r="F90" i="2"/>
  <c r="D90" i="2"/>
  <c r="A90" i="2"/>
  <c r="H33" i="2"/>
  <c r="F33" i="2"/>
  <c r="D33" i="2"/>
  <c r="B33" i="2"/>
  <c r="A33" i="2"/>
  <c r="H32" i="2"/>
  <c r="B32" i="2"/>
  <c r="D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89" i="2"/>
  <c r="B89" i="2"/>
  <c r="D89" i="2"/>
  <c r="A89" i="2"/>
  <c r="H11" i="2"/>
  <c r="B11" i="2"/>
  <c r="D11" i="2"/>
  <c r="A11" i="2"/>
  <c r="H88" i="2"/>
  <c r="B88" i="2"/>
  <c r="D88" i="2"/>
  <c r="A88" i="2"/>
  <c r="H87" i="2"/>
  <c r="D87" i="2"/>
  <c r="B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D81" i="2"/>
  <c r="B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D77" i="2"/>
  <c r="B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D71" i="2"/>
  <c r="B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D65" i="2"/>
  <c r="B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D61" i="2"/>
  <c r="B61" i="2"/>
  <c r="A61" i="2"/>
  <c r="H60" i="2"/>
  <c r="B60" i="2"/>
  <c r="D60" i="2"/>
  <c r="A60" i="2"/>
  <c r="H59" i="2"/>
  <c r="D59" i="2"/>
  <c r="B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Q102" i="1"/>
  <c r="F15" i="1"/>
  <c r="Q101" i="1"/>
  <c r="C7" i="1"/>
  <c r="C8" i="1"/>
  <c r="C17" i="1"/>
  <c r="Q97" i="1"/>
  <c r="Q96" i="1"/>
  <c r="Q99" i="1"/>
  <c r="Q66" i="1"/>
  <c r="Q98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9" i="1"/>
  <c r="Q90" i="1"/>
  <c r="Q91" i="1"/>
  <c r="Q92" i="1"/>
  <c r="Q93" i="1"/>
  <c r="Q94" i="1"/>
  <c r="Q95" i="1"/>
  <c r="Q64" i="1"/>
  <c r="E61" i="2"/>
  <c r="E103" i="1"/>
  <c r="F103" i="1" s="1"/>
  <c r="G103" i="1" s="1"/>
  <c r="K103" i="1" s="1"/>
  <c r="E101" i="1"/>
  <c r="F101" i="1"/>
  <c r="E65" i="1"/>
  <c r="F65" i="1" s="1"/>
  <c r="G65" i="1" s="1"/>
  <c r="I65" i="1" s="1"/>
  <c r="E35" i="1"/>
  <c r="F35" i="1" s="1"/>
  <c r="G35" i="1" s="1"/>
  <c r="I35" i="1" s="1"/>
  <c r="E37" i="1"/>
  <c r="F37" i="1" s="1"/>
  <c r="G37" i="1" s="1"/>
  <c r="I37" i="1" s="1"/>
  <c r="E39" i="1"/>
  <c r="F39" i="1" s="1"/>
  <c r="G39" i="1" s="1"/>
  <c r="I39" i="1" s="1"/>
  <c r="E43" i="1"/>
  <c r="F43" i="1" s="1"/>
  <c r="G43" i="1" s="1"/>
  <c r="I43" i="1" s="1"/>
  <c r="E54" i="1"/>
  <c r="F54" i="1" s="1"/>
  <c r="G54" i="1" s="1"/>
  <c r="I54" i="1" s="1"/>
  <c r="E56" i="1"/>
  <c r="F56" i="1"/>
  <c r="G56" i="1" s="1"/>
  <c r="I56" i="1" s="1"/>
  <c r="E58" i="1"/>
  <c r="F58" i="1" s="1"/>
  <c r="G58" i="1" s="1"/>
  <c r="I58" i="1" s="1"/>
  <c r="E59" i="1"/>
  <c r="F59" i="1" s="1"/>
  <c r="G59" i="1" s="1"/>
  <c r="I59" i="1" s="1"/>
  <c r="E20" i="1"/>
  <c r="F20" i="1"/>
  <c r="E22" i="1"/>
  <c r="F22" i="1" s="1"/>
  <c r="G22" i="1" s="1"/>
  <c r="I22" i="1" s="1"/>
  <c r="E24" i="1"/>
  <c r="F24" i="1" s="1"/>
  <c r="G24" i="1" s="1"/>
  <c r="I24" i="1" s="1"/>
  <c r="E26" i="1"/>
  <c r="F26" i="1"/>
  <c r="G26" i="1" s="1"/>
  <c r="I26" i="1" s="1"/>
  <c r="E28" i="1"/>
  <c r="F28" i="1" s="1"/>
  <c r="G28" i="1" s="1"/>
  <c r="I28" i="1" s="1"/>
  <c r="E30" i="1"/>
  <c r="E55" i="2" s="1"/>
  <c r="E32" i="1"/>
  <c r="F32" i="1" s="1"/>
  <c r="G32" i="1" s="1"/>
  <c r="I32" i="1" s="1"/>
  <c r="E34" i="1"/>
  <c r="F34" i="1" s="1"/>
  <c r="G34" i="1" s="1"/>
  <c r="I34" i="1" s="1"/>
  <c r="E42" i="1"/>
  <c r="E67" i="2" s="1"/>
  <c r="E45" i="1"/>
  <c r="F45" i="1" s="1"/>
  <c r="G45" i="1" s="1"/>
  <c r="I45" i="1" s="1"/>
  <c r="E47" i="1"/>
  <c r="F47" i="1" s="1"/>
  <c r="G47" i="1" s="1"/>
  <c r="I47" i="1" s="1"/>
  <c r="E49" i="1"/>
  <c r="E74" i="2" s="1"/>
  <c r="E51" i="1"/>
  <c r="F51" i="1" s="1"/>
  <c r="G51" i="1" s="1"/>
  <c r="I51" i="1" s="1"/>
  <c r="E88" i="1"/>
  <c r="F88" i="1"/>
  <c r="G88" i="1" s="1"/>
  <c r="I88" i="1" s="1"/>
  <c r="E99" i="1"/>
  <c r="F99" i="1" s="1"/>
  <c r="E97" i="1"/>
  <c r="F97" i="1" s="1"/>
  <c r="G97" i="1" s="1"/>
  <c r="K97" i="1" s="1"/>
  <c r="E98" i="1"/>
  <c r="F98" i="1"/>
  <c r="E64" i="1"/>
  <c r="F64" i="1" s="1"/>
  <c r="G64" i="1" s="1"/>
  <c r="I64" i="1" s="1"/>
  <c r="E90" i="1"/>
  <c r="F90" i="1" s="1"/>
  <c r="G90" i="1" s="1"/>
  <c r="I90" i="1" s="1"/>
  <c r="E91" i="1"/>
  <c r="F91" i="1"/>
  <c r="G91" i="1" s="1"/>
  <c r="I91" i="1" s="1"/>
  <c r="E93" i="1"/>
  <c r="F93" i="1" s="1"/>
  <c r="G93" i="1" s="1"/>
  <c r="I93" i="1" s="1"/>
  <c r="E70" i="1"/>
  <c r="F70" i="1" s="1"/>
  <c r="G70" i="1" s="1"/>
  <c r="I70" i="1" s="1"/>
  <c r="E72" i="1"/>
  <c r="F72" i="1" s="1"/>
  <c r="G72" i="1" s="1"/>
  <c r="I72" i="1" s="1"/>
  <c r="E68" i="1"/>
  <c r="F68" i="1" s="1"/>
  <c r="G68" i="1" s="1"/>
  <c r="I68" i="1" s="1"/>
  <c r="E75" i="1"/>
  <c r="E21" i="2" s="1"/>
  <c r="E77" i="1"/>
  <c r="F77" i="1" s="1"/>
  <c r="G77" i="1" s="1"/>
  <c r="I77" i="1" s="1"/>
  <c r="E79" i="1"/>
  <c r="F79" i="1" s="1"/>
  <c r="G79" i="1" s="1"/>
  <c r="I79" i="1" s="1"/>
  <c r="E81" i="1"/>
  <c r="E27" i="2" s="1"/>
  <c r="E83" i="1"/>
  <c r="F83" i="1" s="1"/>
  <c r="G83" i="1" s="1"/>
  <c r="I83" i="1" s="1"/>
  <c r="E85" i="1"/>
  <c r="F85" i="1"/>
  <c r="G85" i="1" s="1"/>
  <c r="I85" i="1" s="1"/>
  <c r="E87" i="1"/>
  <c r="F87" i="1" s="1"/>
  <c r="G87" i="1" s="1"/>
  <c r="I87" i="1" s="1"/>
  <c r="E94" i="1"/>
  <c r="F94" i="1" s="1"/>
  <c r="G94" i="1" s="1"/>
  <c r="I94" i="1" s="1"/>
  <c r="G20" i="1"/>
  <c r="I20" i="1" s="1"/>
  <c r="G98" i="1"/>
  <c r="K98" i="1" s="1"/>
  <c r="E62" i="1"/>
  <c r="F62" i="1" s="1"/>
  <c r="G62" i="1" s="1"/>
  <c r="I62" i="1" s="1"/>
  <c r="E36" i="1"/>
  <c r="F36" i="1"/>
  <c r="G36" i="1" s="1"/>
  <c r="I36" i="1" s="1"/>
  <c r="E38" i="1"/>
  <c r="F38" i="1" s="1"/>
  <c r="G38" i="1" s="1"/>
  <c r="I38" i="1" s="1"/>
  <c r="E40" i="1"/>
  <c r="F40" i="1" s="1"/>
  <c r="G40" i="1" s="1"/>
  <c r="I40" i="1" s="1"/>
  <c r="E53" i="1"/>
  <c r="F53" i="1" s="1"/>
  <c r="G53" i="1" s="1"/>
  <c r="I53" i="1" s="1"/>
  <c r="E55" i="1"/>
  <c r="F55" i="1" s="1"/>
  <c r="G55" i="1" s="1"/>
  <c r="I55" i="1" s="1"/>
  <c r="E61" i="1"/>
  <c r="F61" i="1" s="1"/>
  <c r="G61" i="1" s="1"/>
  <c r="I61" i="1" s="1"/>
  <c r="E60" i="1"/>
  <c r="F60" i="1"/>
  <c r="G60" i="1" s="1"/>
  <c r="I60" i="1" s="1"/>
  <c r="E57" i="1"/>
  <c r="E82" i="2" s="1"/>
  <c r="E21" i="1"/>
  <c r="F21" i="1" s="1"/>
  <c r="G21" i="1" s="1"/>
  <c r="I21" i="1" s="1"/>
  <c r="E23" i="1"/>
  <c r="F23" i="1"/>
  <c r="E25" i="1"/>
  <c r="F25" i="1" s="1"/>
  <c r="G25" i="1" s="1"/>
  <c r="I25" i="1" s="1"/>
  <c r="E27" i="1"/>
  <c r="E52" i="2" s="1"/>
  <c r="E29" i="1"/>
  <c r="F29" i="1"/>
  <c r="G29" i="1" s="1"/>
  <c r="I29" i="1" s="1"/>
  <c r="E31" i="1"/>
  <c r="F31" i="1" s="1"/>
  <c r="G31" i="1" s="1"/>
  <c r="I31" i="1" s="1"/>
  <c r="E33" i="1"/>
  <c r="F33" i="1" s="1"/>
  <c r="G33" i="1" s="1"/>
  <c r="I33" i="1" s="1"/>
  <c r="E41" i="1"/>
  <c r="F41" i="1" s="1"/>
  <c r="G41" i="1" s="1"/>
  <c r="I41" i="1" s="1"/>
  <c r="E44" i="1"/>
  <c r="F44" i="1" s="1"/>
  <c r="G44" i="1" s="1"/>
  <c r="I44" i="1" s="1"/>
  <c r="E46" i="1"/>
  <c r="F46" i="1" s="1"/>
  <c r="G46" i="1" s="1"/>
  <c r="I46" i="1" s="1"/>
  <c r="E48" i="1"/>
  <c r="F48" i="1"/>
  <c r="G48" i="1" s="1"/>
  <c r="I48" i="1" s="1"/>
  <c r="E50" i="1"/>
  <c r="F50" i="1" s="1"/>
  <c r="G50" i="1" s="1"/>
  <c r="I50" i="1" s="1"/>
  <c r="E52" i="1"/>
  <c r="F52" i="1" s="1"/>
  <c r="G52" i="1" s="1"/>
  <c r="I52" i="1" s="1"/>
  <c r="E63" i="1"/>
  <c r="F63" i="1" s="1"/>
  <c r="G63" i="1" s="1"/>
  <c r="I63" i="1" s="1"/>
  <c r="G101" i="1"/>
  <c r="K101" i="1" s="1"/>
  <c r="E102" i="1"/>
  <c r="F102" i="1" s="1"/>
  <c r="G102" i="1" s="1"/>
  <c r="K102" i="1" s="1"/>
  <c r="E96" i="1"/>
  <c r="F96" i="1" s="1"/>
  <c r="G96" i="1" s="1"/>
  <c r="K96" i="1" s="1"/>
  <c r="E66" i="1"/>
  <c r="E12" i="2" s="1"/>
  <c r="E67" i="1"/>
  <c r="F67" i="1"/>
  <c r="G67" i="1" s="1"/>
  <c r="I67" i="1" s="1"/>
  <c r="E69" i="1"/>
  <c r="E15" i="2" s="1"/>
  <c r="E92" i="1"/>
  <c r="F92" i="1"/>
  <c r="G92" i="1" s="1"/>
  <c r="I92" i="1" s="1"/>
  <c r="E95" i="1"/>
  <c r="F95" i="1" s="1"/>
  <c r="G95" i="1" s="1"/>
  <c r="I95" i="1" s="1"/>
  <c r="E71" i="1"/>
  <c r="F71" i="1" s="1"/>
  <c r="G71" i="1" s="1"/>
  <c r="I71" i="1" s="1"/>
  <c r="E73" i="1"/>
  <c r="F73" i="1" s="1"/>
  <c r="G73" i="1" s="1"/>
  <c r="I73" i="1" s="1"/>
  <c r="E74" i="1"/>
  <c r="F74" i="1" s="1"/>
  <c r="G74" i="1" s="1"/>
  <c r="I74" i="1" s="1"/>
  <c r="E76" i="1"/>
  <c r="F76" i="1"/>
  <c r="G76" i="1" s="1"/>
  <c r="I76" i="1" s="1"/>
  <c r="E78" i="1"/>
  <c r="E24" i="2" s="1"/>
  <c r="E80" i="1"/>
  <c r="F80" i="1"/>
  <c r="G80" i="1" s="1"/>
  <c r="I80" i="1" s="1"/>
  <c r="E82" i="1"/>
  <c r="E28" i="2" s="1"/>
  <c r="E84" i="1"/>
  <c r="F84" i="1"/>
  <c r="G84" i="1" s="1"/>
  <c r="I84" i="1" s="1"/>
  <c r="E86" i="1"/>
  <c r="F86" i="1" s="1"/>
  <c r="G86" i="1" s="1"/>
  <c r="I86" i="1" s="1"/>
  <c r="E89" i="1"/>
  <c r="F89" i="1" s="1"/>
  <c r="G89" i="1" s="1"/>
  <c r="I89" i="1" s="1"/>
  <c r="E100" i="1"/>
  <c r="F100" i="1" s="1"/>
  <c r="G100" i="1" s="1"/>
  <c r="K100" i="1" s="1"/>
  <c r="G23" i="1"/>
  <c r="I23" i="1" s="1"/>
  <c r="E39" i="2"/>
  <c r="E22" i="2"/>
  <c r="E73" i="2"/>
  <c r="E50" i="2"/>
  <c r="E40" i="2"/>
  <c r="E43" i="2"/>
  <c r="E90" i="2"/>
  <c r="E89" i="2"/>
  <c r="E72" i="2"/>
  <c r="E60" i="2"/>
  <c r="E23" i="2"/>
  <c r="E33" i="2"/>
  <c r="E11" i="2"/>
  <c r="E66" i="2"/>
  <c r="E48" i="2"/>
  <c r="E18" i="2"/>
  <c r="E91" i="2"/>
  <c r="E32" i="2"/>
  <c r="E14" i="2"/>
  <c r="E88" i="2"/>
  <c r="E65" i="2"/>
  <c r="E59" i="2"/>
  <c r="E47" i="2"/>
  <c r="E31" i="2"/>
  <c r="E26" i="2"/>
  <c r="E69" i="2"/>
  <c r="E64" i="2"/>
  <c r="E46" i="2"/>
  <c r="E42" i="2"/>
  <c r="E30" i="2"/>
  <c r="E25" i="2"/>
  <c r="E13" i="2"/>
  <c r="E81" i="2"/>
  <c r="E63" i="2"/>
  <c r="E58" i="2"/>
  <c r="E45" i="2"/>
  <c r="E19" i="2"/>
  <c r="E80" i="2"/>
  <c r="E62" i="2"/>
  <c r="E51" i="2"/>
  <c r="E53" i="2"/>
  <c r="E37" i="2"/>
  <c r="E16" i="2"/>
  <c r="E85" i="2"/>
  <c r="E75" i="2"/>
  <c r="E36" i="2"/>
  <c r="E83" i="2"/>
  <c r="E54" i="2"/>
  <c r="E38" i="2"/>
  <c r="E84" i="2"/>
  <c r="C12" i="1"/>
  <c r="C11" i="1"/>
  <c r="O105" i="1" l="1"/>
  <c r="O104" i="1"/>
  <c r="E56" i="2"/>
  <c r="E68" i="2"/>
  <c r="E49" i="2"/>
  <c r="E34" i="2"/>
  <c r="F82" i="1"/>
  <c r="G82" i="1" s="1"/>
  <c r="I82" i="1" s="1"/>
  <c r="F78" i="1"/>
  <c r="G78" i="1" s="1"/>
  <c r="I78" i="1" s="1"/>
  <c r="F69" i="1"/>
  <c r="G69" i="1" s="1"/>
  <c r="I69" i="1" s="1"/>
  <c r="F66" i="1"/>
  <c r="G66" i="1" s="1"/>
  <c r="I66" i="1" s="1"/>
  <c r="F27" i="1"/>
  <c r="G27" i="1" s="1"/>
  <c r="I27" i="1" s="1"/>
  <c r="F57" i="1"/>
  <c r="G57" i="1" s="1"/>
  <c r="I57" i="1" s="1"/>
  <c r="F81" i="1"/>
  <c r="G81" i="1" s="1"/>
  <c r="I81" i="1" s="1"/>
  <c r="F75" i="1"/>
  <c r="G75" i="1" s="1"/>
  <c r="I75" i="1" s="1"/>
  <c r="F49" i="1"/>
  <c r="G49" i="1" s="1"/>
  <c r="I49" i="1" s="1"/>
  <c r="F42" i="1"/>
  <c r="G42" i="1" s="1"/>
  <c r="I42" i="1" s="1"/>
  <c r="F30" i="1"/>
  <c r="G30" i="1" s="1"/>
  <c r="I30" i="1" s="1"/>
  <c r="E86" i="2"/>
  <c r="E70" i="2"/>
  <c r="E71" i="2"/>
  <c r="E44" i="2"/>
  <c r="E87" i="2"/>
  <c r="E77" i="2"/>
  <c r="E29" i="2"/>
  <c r="E76" i="2"/>
  <c r="E20" i="2"/>
  <c r="E35" i="2"/>
  <c r="E41" i="2"/>
  <c r="E78" i="2"/>
  <c r="E79" i="2"/>
  <c r="E57" i="2"/>
  <c r="E17" i="2"/>
  <c r="O103" i="1"/>
  <c r="O98" i="1"/>
  <c r="O97" i="1"/>
  <c r="O102" i="1"/>
  <c r="O101" i="1"/>
  <c r="O99" i="1"/>
  <c r="O100" i="1"/>
  <c r="C16" i="1"/>
  <c r="D18" i="1" s="1"/>
  <c r="F16" i="1"/>
  <c r="C15" i="1" l="1"/>
  <c r="C18" i="1" s="1"/>
  <c r="F17" i="1" l="1"/>
  <c r="F18" i="1" s="1"/>
</calcChain>
</file>

<file path=xl/sharedStrings.xml><?xml version="1.0" encoding="utf-8"?>
<sst xmlns="http://schemas.openxmlformats.org/spreadsheetml/2006/main" count="895" uniqueCount="370">
  <si>
    <t>IBVS 6196</t>
  </si>
  <si>
    <t>0.0008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</si>
  <si>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</si>
  <si>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</si>
  <si>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</si>
  <si>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</si>
  <si>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</si>
  <si>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</si>
  <si>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</si>
  <si>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</si>
  <si>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</si>
  <si>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</si>
  <si>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</si>
  <si>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</si>
  <si>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</si>
  <si>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</si>
  <si>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</si>
  <si>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</si>
  <si>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</si>
  <si>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</si>
  <si>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</si>
  <si>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</si>
  <si>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</si>
  <si>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</si>
  <si>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</si>
  <si>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</si>
  <si>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</si>
  <si>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Peter H</t>
  </si>
  <si>
    <t>BBSAG Bull...33</t>
  </si>
  <si>
    <t>B</t>
  </si>
  <si>
    <t>v</t>
  </si>
  <si>
    <t>Diethelm R</t>
  </si>
  <si>
    <t>BBSAG Bull.6</t>
  </si>
  <si>
    <t>BBSAG Bull.11</t>
  </si>
  <si>
    <t>BBSAG Bull.16</t>
  </si>
  <si>
    <t>Locher K</t>
  </si>
  <si>
    <t>BBSAG Bull.28</t>
  </si>
  <si>
    <t>BBSAG Bull.49</t>
  </si>
  <si>
    <t>BBSAG Bull.56</t>
  </si>
  <si>
    <t>BBSAG Bull.61</t>
  </si>
  <si>
    <t>BBSAG Bull.62</t>
  </si>
  <si>
    <t>BBSAG Bull.67</t>
  </si>
  <si>
    <t>BBSAG Bull.73</t>
  </si>
  <si>
    <t>BBSAG Bull.77</t>
  </si>
  <si>
    <t>BBSAG Bull.80</t>
  </si>
  <si>
    <t>BBSAG Bull.84</t>
  </si>
  <si>
    <t>BBSAG Bull.88</t>
  </si>
  <si>
    <t>BBSAG Bull.92</t>
  </si>
  <si>
    <t>BBSAG Bull.95</t>
  </si>
  <si>
    <t>BBSAG Bull.107</t>
  </si>
  <si>
    <t>BBSAG Bull.112</t>
  </si>
  <si>
    <t>BBSAG Bull.115</t>
  </si>
  <si>
    <t>BBSAG 115</t>
  </si>
  <si>
    <t>K</t>
  </si>
  <si>
    <t>IBVS 5543</t>
  </si>
  <si>
    <t>I</t>
  </si>
  <si>
    <t>FK Aql / GSC 00466-01677</t>
  </si>
  <si>
    <t>EA/SD</t>
  </si>
  <si>
    <t># of data points:</t>
  </si>
  <si>
    <t>IBVS 1255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</si>
  <si>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</si>
  <si>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</si>
  <si>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</si>
  <si>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</si>
  <si>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</si>
  <si>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</si>
  <si>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IBVS 5809</t>
  </si>
  <si>
    <t>Start of linear fit &gt;&gt;&gt;&gt;&gt;&gt;&gt;&gt;&gt;&gt;&gt;&gt;&gt;&gt;&gt;&gt;&gt;&gt;&gt;&gt;&gt;</t>
  </si>
  <si>
    <t>Likely third star</t>
  </si>
  <si>
    <t>IBVS 5988</t>
  </si>
  <si>
    <t>BAD</t>
  </si>
  <si>
    <t>Add cycle</t>
  </si>
  <si>
    <t>Old Cycle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</si>
  <si>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</si>
  <si>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</si>
  <si>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</si>
  <si>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</si>
  <si>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</si>
  <si>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</si>
  <si>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</si>
  <si>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</si>
  <si>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</si>
  <si>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</si>
  <si>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</si>
  <si>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</si>
  <si>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</si>
  <si>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2425809.337 </t>
  </si>
  <si>
    <t> 16.07.1929 20:05 </t>
  </si>
  <si>
    <t> 0.246 </t>
  </si>
  <si>
    <t>V </t>
  </si>
  <si>
    <t> F.Lause </t>
  </si>
  <si>
    <t> AN 253.406 </t>
  </si>
  <si>
    <t>2425830.541 </t>
  </si>
  <si>
    <t> 07.08.1929 00:59 </t>
  </si>
  <si>
    <t> 0.243 </t>
  </si>
  <si>
    <t>2425838.486 </t>
  </si>
  <si>
    <t> 14.08.1929 23:39 </t>
  </si>
  <si>
    <t> 0.236 </t>
  </si>
  <si>
    <t>2425902.125 </t>
  </si>
  <si>
    <t> 17.10.1929 15:00 </t>
  </si>
  <si>
    <t> 0.253 </t>
  </si>
  <si>
    <t>2426119.523 </t>
  </si>
  <si>
    <t> 23.05.1930 00:33 </t>
  </si>
  <si>
    <t> 0.277 </t>
  </si>
  <si>
    <t>2426220.225 </t>
  </si>
  <si>
    <t> 31.08.1930 17:24 </t>
  </si>
  <si>
    <t> 0.244 </t>
  </si>
  <si>
    <t>2426631.146 </t>
  </si>
  <si>
    <t> 16.10.1931 15:30 </t>
  </si>
  <si>
    <t> 0.276 </t>
  </si>
  <si>
    <t>2426636.441 </t>
  </si>
  <si>
    <t> 21.10.1931 22:35 </t>
  </si>
  <si>
    <t> 0.269 </t>
  </si>
  <si>
    <t>2426893.571 </t>
  </si>
  <si>
    <t> 05.07.1932 01:42 </t>
  </si>
  <si>
    <t> 0.261 </t>
  </si>
  <si>
    <t>2426930.684 </t>
  </si>
  <si>
    <t> 11.08.1932 04:24 </t>
  </si>
  <si>
    <t>2426941.283 </t>
  </si>
  <si>
    <t> 21.08.1932 18:47 </t>
  </si>
  <si>
    <t> 0.257 </t>
  </si>
  <si>
    <t>2426946.588 </t>
  </si>
  <si>
    <t> 27.08.1932 02:06 </t>
  </si>
  <si>
    <t> 0.260 </t>
  </si>
  <si>
    <t>2426954.542 </t>
  </si>
  <si>
    <t> 04.09.1932 01:00 </t>
  </si>
  <si>
    <t>2426970.449 </t>
  </si>
  <si>
    <t> 19.09.1932 22:46 </t>
  </si>
  <si>
    <t> 0.263 </t>
  </si>
  <si>
    <t>2426978.388 </t>
  </si>
  <si>
    <t> 27.09.1932 21:18 </t>
  </si>
  <si>
    <t> 0.249 </t>
  </si>
  <si>
    <t>2427275.304 </t>
  </si>
  <si>
    <t> 21.07.1933 19:17 </t>
  </si>
  <si>
    <t> 0.264 </t>
  </si>
  <si>
    <t> S.Piotrowski </t>
  </si>
  <si>
    <t> AAC 2.61 </t>
  </si>
  <si>
    <t>2427344.234 </t>
  </si>
  <si>
    <t> 28.09.1933 17:36 </t>
  </si>
  <si>
    <t> 0.271 </t>
  </si>
  <si>
    <t> AAC 4.121 </t>
  </si>
  <si>
    <t>2427569.554 </t>
  </si>
  <si>
    <t> 12.05.1934 01:17 </t>
  </si>
  <si>
    <t>2427670.300 </t>
  </si>
  <si>
    <t> 20.08.1934 19:12 </t>
  </si>
  <si>
    <t>2427699.450 </t>
  </si>
  <si>
    <t> 18.09.1934 22:48 </t>
  </si>
  <si>
    <t> 0.266 </t>
  </si>
  <si>
    <t>2428399.285 </t>
  </si>
  <si>
    <t> 18.08.1936 18:50 </t>
  </si>
  <si>
    <t> 0.262 </t>
  </si>
  <si>
    <t>2428399.292 </t>
  </si>
  <si>
    <t> 18.08.1936 19:00 </t>
  </si>
  <si>
    <t> AN 266.17 </t>
  </si>
  <si>
    <t>2428423.155 </t>
  </si>
  <si>
    <t> 11.09.1936 15:43 </t>
  </si>
  <si>
    <t> 0.274 </t>
  </si>
  <si>
    <t>2428428.446 </t>
  </si>
  <si>
    <t> 16.09.1936 22:42 </t>
  </si>
  <si>
    <t>2428428.449 </t>
  </si>
  <si>
    <t> 16.09.1936 22:46 </t>
  </si>
  <si>
    <t>2428460.260 </t>
  </si>
  <si>
    <t> 18.10.1936 18:14 </t>
  </si>
  <si>
    <t>2428481.470 </t>
  </si>
  <si>
    <t> 08.11.1936 23:16 </t>
  </si>
  <si>
    <t>2428693.560 </t>
  </si>
  <si>
    <t> 09.06.1937 01:26 </t>
  </si>
  <si>
    <t> 0.287 </t>
  </si>
  <si>
    <t>2428717.384 </t>
  </si>
  <si>
    <t> 02.07.1937 21:12 </t>
  </si>
  <si>
    <t>2428754.517 </t>
  </si>
  <si>
    <t> 09.08.1937 00:24 </t>
  </si>
  <si>
    <t> 0.273 </t>
  </si>
  <si>
    <t>2428778.375 </t>
  </si>
  <si>
    <t> 01.09.1937 21:00 </t>
  </si>
  <si>
    <t>2428802.231 </t>
  </si>
  <si>
    <t> 25.09.1937 17:32 </t>
  </si>
  <si>
    <t>2428807.524 </t>
  </si>
  <si>
    <t> 01.10.1937 00:34 </t>
  </si>
  <si>
    <t>2429075.266 </t>
  </si>
  <si>
    <t> 25.06.1938 18:23 </t>
  </si>
  <si>
    <t>2429088.520 </t>
  </si>
  <si>
    <t> 09.07.1938 00:28 </t>
  </si>
  <si>
    <t>2429128.284 </t>
  </si>
  <si>
    <t> 17.08.1938 18:48 </t>
  </si>
  <si>
    <t>2429136.237 </t>
  </si>
  <si>
    <t> 25.08.1938 17:41 </t>
  </si>
  <si>
    <t>2429165.392 </t>
  </si>
  <si>
    <t> 23.09.1938 21:24 </t>
  </si>
  <si>
    <t> 0.258 </t>
  </si>
  <si>
    <t> D.J.Martinoff </t>
  </si>
  <si>
    <t> AC 38.7 </t>
  </si>
  <si>
    <t>2433067.515 </t>
  </si>
  <si>
    <t> 31.05.1949 00:21 </t>
  </si>
  <si>
    <t> 0.252 </t>
  </si>
  <si>
    <t> R.Szafraniec </t>
  </si>
  <si>
    <t> AAC 5.5 </t>
  </si>
  <si>
    <t>2433539.367 </t>
  </si>
  <si>
    <t> 14.09.1950 20:48 </t>
  </si>
  <si>
    <t> AAC 5.7 </t>
  </si>
  <si>
    <t>2434236.552 </t>
  </si>
  <si>
    <t> 12.08.1952 01:14 </t>
  </si>
  <si>
    <t> 0.241 </t>
  </si>
  <si>
    <t> AAC 5.51 </t>
  </si>
  <si>
    <t>2434989.400 </t>
  </si>
  <si>
    <t> 03.09.1954 21:36 </t>
  </si>
  <si>
    <t> 0.232 </t>
  </si>
  <si>
    <t> AAC 5.193 </t>
  </si>
  <si>
    <t>2435779.359 </t>
  </si>
  <si>
    <t> 01.11.1956 20:36 </t>
  </si>
  <si>
    <t> 0.222 </t>
  </si>
  <si>
    <t> AA 7.188 </t>
  </si>
  <si>
    <t>2436728.372 </t>
  </si>
  <si>
    <t> 08.06.1959 20:55 </t>
  </si>
  <si>
    <t> 0.212 </t>
  </si>
  <si>
    <t> AA 10.69 </t>
  </si>
  <si>
    <t>2437786.079 </t>
  </si>
  <si>
    <t> 01.05.1962 13:53 </t>
  </si>
  <si>
    <t> 0.209 </t>
  </si>
  <si>
    <t> M.E.Kiperman </t>
  </si>
  <si>
    <t> PZ 17.83 </t>
  </si>
  <si>
    <t>2439029.362 </t>
  </si>
  <si>
    <t> 25.09.1965 20:41 </t>
  </si>
  <si>
    <t> 0.218 </t>
  </si>
  <si>
    <t> AA 16.158 </t>
  </si>
  <si>
    <t>2439673.522 </t>
  </si>
  <si>
    <t> 02.07.1967 00:31 </t>
  </si>
  <si>
    <t> M.Winiarski </t>
  </si>
  <si>
    <t>IBVS 1255 </t>
  </si>
  <si>
    <t>2441192.450 </t>
  </si>
  <si>
    <t> 28.08.1971 22:48 </t>
  </si>
  <si>
    <t> 0.169 </t>
  </si>
  <si>
    <t> H.Peter </t>
  </si>
  <si>
    <t> ORI 129 </t>
  </si>
  <si>
    <t>2441595.342 </t>
  </si>
  <si>
    <t> 04.10.1972 20:12 </t>
  </si>
  <si>
    <t> 0.124 </t>
  </si>
  <si>
    <t> R.Diethelm </t>
  </si>
  <si>
    <t> BBS 6 </t>
  </si>
  <si>
    <t>2441929.383 </t>
  </si>
  <si>
    <t> 03.09.1973 21:11 </t>
  </si>
  <si>
    <t> 0.151 </t>
  </si>
  <si>
    <t> BBS 11 </t>
  </si>
  <si>
    <t>2442255.439 </t>
  </si>
  <si>
    <t> 26.07.1974 22:32 </t>
  </si>
  <si>
    <t> 0.146 </t>
  </si>
  <si>
    <t> BBS 16 </t>
  </si>
  <si>
    <t>2442907.555 </t>
  </si>
  <si>
    <t> 09.05.1976 01:19 </t>
  </si>
  <si>
    <t> 0.140 </t>
  </si>
  <si>
    <t> K.Locher </t>
  </si>
  <si>
    <t> BBS 28 </t>
  </si>
  <si>
    <t>2444442.433 </t>
  </si>
  <si>
    <t> 21.07.1980 22:23 </t>
  </si>
  <si>
    <t> 0.145 </t>
  </si>
  <si>
    <t> BBS 49 </t>
  </si>
  <si>
    <t>2444845.371 </t>
  </si>
  <si>
    <t> 28.08.1981 20:54 </t>
  </si>
  <si>
    <t> BBS 56 </t>
  </si>
  <si>
    <t>2445163.468 </t>
  </si>
  <si>
    <t> 12.07.1982 23:13 </t>
  </si>
  <si>
    <t> 0.135 </t>
  </si>
  <si>
    <t> BBS 61 </t>
  </si>
  <si>
    <t>2445224.431 </t>
  </si>
  <si>
    <t> 11.09.1982 22:20 </t>
  </si>
  <si>
    <t> 0.127 </t>
  </si>
  <si>
    <t> BBS 62 </t>
  </si>
  <si>
    <t>2445240.341 </t>
  </si>
  <si>
    <t> 27.09.1982 20:11 </t>
  </si>
  <si>
    <t> 0.131 </t>
  </si>
  <si>
    <t>2445489.522 </t>
  </si>
  <si>
    <t> 04.06.1983 00:31 </t>
  </si>
  <si>
    <t> 0.128 </t>
  </si>
  <si>
    <t> BBS 67 </t>
  </si>
  <si>
    <t>2445489.523 </t>
  </si>
  <si>
    <t> 04.06.1983 00:33 </t>
  </si>
  <si>
    <t> 0.129 </t>
  </si>
  <si>
    <t>2445884.494 </t>
  </si>
  <si>
    <t> 02.07.1984 23:51 </t>
  </si>
  <si>
    <t> 0.115 </t>
  </si>
  <si>
    <t> BBS 73 </t>
  </si>
  <si>
    <t>2445892.450 </t>
  </si>
  <si>
    <t> 10.07.1984 22:48 </t>
  </si>
  <si>
    <t> 0.118 </t>
  </si>
  <si>
    <t>2445900.399 </t>
  </si>
  <si>
    <t> 18.07.1984 21:34 </t>
  </si>
  <si>
    <t>2446271.512 </t>
  </si>
  <si>
    <t> 25.07.1985 00:17 </t>
  </si>
  <si>
    <t> 0.101 </t>
  </si>
  <si>
    <t> BBS 77 </t>
  </si>
  <si>
    <t>2446613.478 </t>
  </si>
  <si>
    <t> 01.07.1986 23:28 </t>
  </si>
  <si>
    <t> BBS 80 </t>
  </si>
  <si>
    <t>2446939.524 </t>
  </si>
  <si>
    <t> 24.05.1987 00:34 </t>
  </si>
  <si>
    <t> 0.086 </t>
  </si>
  <si>
    <t> BBS 84 </t>
  </si>
  <si>
    <t>2447326.543 </t>
  </si>
  <si>
    <t> 14.06.1988 01:01 </t>
  </si>
  <si>
    <t> 0.073 </t>
  </si>
  <si>
    <t> BBS 88 </t>
  </si>
  <si>
    <t>2447737.439 </t>
  </si>
  <si>
    <t> 29.07.1989 22:32 </t>
  </si>
  <si>
    <t> 0.079 </t>
  </si>
  <si>
    <t> BBS 92 </t>
  </si>
  <si>
    <t>2447745.372 </t>
  </si>
  <si>
    <t> 06.08.1989 20:55 </t>
  </si>
  <si>
    <t> 0.059 </t>
  </si>
  <si>
    <t>2448071.431 </t>
  </si>
  <si>
    <t> 28.06.1990 22:20 </t>
  </si>
  <si>
    <t> 0.057 </t>
  </si>
  <si>
    <t> BBS 95 </t>
  </si>
  <si>
    <t>2448071.437 </t>
  </si>
  <si>
    <t> 28.06.1990 22:29 </t>
  </si>
  <si>
    <t> 0.063 </t>
  </si>
  <si>
    <t> BBS 96 </t>
  </si>
  <si>
    <t>2449574.487 </t>
  </si>
  <si>
    <t> 09.08.1994 23:41 </t>
  </si>
  <si>
    <t> 0.051 </t>
  </si>
  <si>
    <t> BBS 107 </t>
  </si>
  <si>
    <t>2450250.458 </t>
  </si>
  <si>
    <t> 15.06.1996 22:59 </t>
  </si>
  <si>
    <t> 0.042 </t>
  </si>
  <si>
    <t> BBS 112 </t>
  </si>
  <si>
    <t>2450250.460 </t>
  </si>
  <si>
    <t> 15.06.1996 23:02 </t>
  </si>
  <si>
    <t> 0.044 </t>
  </si>
  <si>
    <t>2450645.447 </t>
  </si>
  <si>
    <t> 15.07.1997 22:43 </t>
  </si>
  <si>
    <t> 0.046 </t>
  </si>
  <si>
    <t> BBS 115/117 </t>
  </si>
  <si>
    <t>2450645.452 </t>
  </si>
  <si>
    <t> 15.07.1997 22:50 </t>
  </si>
  <si>
    <t>2452766.1200 </t>
  </si>
  <si>
    <t> 06.05.2003 14:52 </t>
  </si>
  <si>
    <t> -0.0032 </t>
  </si>
  <si>
    <t>C </t>
  </si>
  <si>
    <t> P.Sobotka (ESA INTEGRAL) </t>
  </si>
  <si>
    <t>IBVS 5809 </t>
  </si>
  <si>
    <t>2452768.772 </t>
  </si>
  <si>
    <t> 09.05.2003 06:31 </t>
  </si>
  <si>
    <t> -0.002 </t>
  </si>
  <si>
    <t>2453150.495 </t>
  </si>
  <si>
    <t> 24.05.2004 23:52 </t>
  </si>
  <si>
    <t> -0.009 </t>
  </si>
  <si>
    <t> BBS 130 </t>
  </si>
  <si>
    <t>2454327.4958 </t>
  </si>
  <si>
    <t> 14.08.2007 23:53 </t>
  </si>
  <si>
    <t> -0.0092 </t>
  </si>
  <si>
    <t>-I</t>
  </si>
  <si>
    <t> F.Agerer </t>
  </si>
  <si>
    <t>BAVM 193 </t>
  </si>
  <si>
    <t>2455406.4212 </t>
  </si>
  <si>
    <t> 28.07.2010 22:06 </t>
  </si>
  <si>
    <t>1118</t>
  </si>
  <si>
    <t> -0.0014 </t>
  </si>
  <si>
    <t>m</t>
  </si>
  <si>
    <t> S.Dogru et al. </t>
  </si>
  <si>
    <t>IBVS 5988 </t>
  </si>
  <si>
    <t>2456461.4743 </t>
  </si>
  <si>
    <t> 17.06.2013 23:22 </t>
  </si>
  <si>
    <t>1516</t>
  </si>
  <si>
    <t> -0.0076 </t>
  </si>
  <si>
    <t> M.&amp; K.Rätz </t>
  </si>
  <si>
    <t>BAVM 234 </t>
  </si>
  <si>
    <t>s5</t>
  </si>
  <si>
    <t>s6</t>
  </si>
  <si>
    <t>s7</t>
  </si>
  <si>
    <t>JAAVSO, 50, 255</t>
  </si>
  <si>
    <t>JAAVSO,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</si>
</sst>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2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2" fillId="0" borderId="0" xfId="0" applyFont="1" applyAlignment="1"/>
    <xf numFmtId="14" fontId="12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10" fillId="0" borderId="0" xfId="0" applyFont="1" applyAlignment="1"/>
    <xf numFmtId="0" fontId="14" fillId="0" borderId="0" xfId="0" applyFont="1" applyAlignment="1"/>
    <xf numFmtId="0" fontId="5" fillId="0" borderId="0" xfId="0" applyFont="1" applyAlignment="1">
      <alignment wrapText="1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6" fillId="0" borderId="0" xfId="0" applyFont="1">
      <alignment vertical="top"/>
    </xf>
    <xf numFmtId="0" fontId="14" fillId="0" borderId="0" xfId="0" applyFont="1" applyAlignment="1">
      <alignment horizontal="left"/>
    </xf>
    <xf numFmtId="0" fontId="15" fillId="0" borderId="10" xfId="0" applyFont="1" applyBorder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0" fillId="24" borderId="18" xfId="38" applyFill="1" applyBorder="1" applyAlignment="1" applyProtection="1">
      <alignment horizontal="right" vertical="top" wrapText="1"/>
    </xf>
    <xf numFmtId="0" fontId="14" fillId="0" borderId="0" xfId="0" applyFont="1" applyAlignment="1">
      <alignment horizontal="center" vertical="top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165" fontId="36" fillId="0" borderId="0" xfId="0" applyNumberFormat="1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FK Aql - O-C Diagr.</a:t>
            </a:r>
          </a:p>
        </c:rich>
      </c:tx>
      <c:layout>
        <c:manualLayout>
          <c:xMode val="edge"/>
          <c:yMode val="edge"/>
          <c:x val="0.3754214056576261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7727597800264"/>
          <c:y val="0.14634168126798494"/>
          <c:w val="0.84343573008031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Active!$H$19:$H$19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Active!$F$20:$F$989</c:f>
              <c:numCache>
                <c:formatCode>General</c:formatCode>
                <c:ptCount val="970"/>
                <c:pt idx="0">
                  <c:v>-4518</c:v>
                </c:pt>
                <c:pt idx="1">
                  <c:v>-4510</c:v>
                </c:pt>
                <c:pt idx="2">
                  <c:v>-4507</c:v>
                </c:pt>
                <c:pt idx="3">
                  <c:v>-4483</c:v>
                </c:pt>
                <c:pt idx="4">
                  <c:v>-4401</c:v>
                </c:pt>
                <c:pt idx="5">
                  <c:v>-4363</c:v>
                </c:pt>
                <c:pt idx="6">
                  <c:v>-4208</c:v>
                </c:pt>
                <c:pt idx="7">
                  <c:v>-4206</c:v>
                </c:pt>
                <c:pt idx="8">
                  <c:v>-4109</c:v>
                </c:pt>
                <c:pt idx="9">
                  <c:v>-4095</c:v>
                </c:pt>
                <c:pt idx="10">
                  <c:v>-4091</c:v>
                </c:pt>
                <c:pt idx="11">
                  <c:v>-4089</c:v>
                </c:pt>
                <c:pt idx="12">
                  <c:v>-4086</c:v>
                </c:pt>
                <c:pt idx="13">
                  <c:v>-4080</c:v>
                </c:pt>
                <c:pt idx="14">
                  <c:v>-4077</c:v>
                </c:pt>
                <c:pt idx="15">
                  <c:v>-3965</c:v>
                </c:pt>
                <c:pt idx="16">
                  <c:v>-3939</c:v>
                </c:pt>
                <c:pt idx="17">
                  <c:v>-3854</c:v>
                </c:pt>
                <c:pt idx="18">
                  <c:v>-3816</c:v>
                </c:pt>
                <c:pt idx="19">
                  <c:v>-3805</c:v>
                </c:pt>
                <c:pt idx="20">
                  <c:v>-3541</c:v>
                </c:pt>
                <c:pt idx="21">
                  <c:v>-3541</c:v>
                </c:pt>
                <c:pt idx="22">
                  <c:v>-3532</c:v>
                </c:pt>
                <c:pt idx="23">
                  <c:v>-3530</c:v>
                </c:pt>
                <c:pt idx="24">
                  <c:v>-3530</c:v>
                </c:pt>
                <c:pt idx="25">
                  <c:v>-3518</c:v>
                </c:pt>
                <c:pt idx="26">
                  <c:v>-3510</c:v>
                </c:pt>
                <c:pt idx="27">
                  <c:v>-3430</c:v>
                </c:pt>
                <c:pt idx="28">
                  <c:v>-3421</c:v>
                </c:pt>
                <c:pt idx="29">
                  <c:v>-3407</c:v>
                </c:pt>
                <c:pt idx="30">
                  <c:v>-3398</c:v>
                </c:pt>
                <c:pt idx="31">
                  <c:v>-3389</c:v>
                </c:pt>
                <c:pt idx="32">
                  <c:v>-3387</c:v>
                </c:pt>
                <c:pt idx="33">
                  <c:v>-3286</c:v>
                </c:pt>
                <c:pt idx="34">
                  <c:v>-3281</c:v>
                </c:pt>
                <c:pt idx="35">
                  <c:v>-3266</c:v>
                </c:pt>
                <c:pt idx="36">
                  <c:v>-3263</c:v>
                </c:pt>
                <c:pt idx="37">
                  <c:v>-3252</c:v>
                </c:pt>
                <c:pt idx="38">
                  <c:v>-1780</c:v>
                </c:pt>
                <c:pt idx="39">
                  <c:v>-1602</c:v>
                </c:pt>
                <c:pt idx="40">
                  <c:v>-1339</c:v>
                </c:pt>
                <c:pt idx="41">
                  <c:v>-1055</c:v>
                </c:pt>
                <c:pt idx="42">
                  <c:v>-757</c:v>
                </c:pt>
                <c:pt idx="43">
                  <c:v>-399</c:v>
                </c:pt>
                <c:pt idx="44">
                  <c:v>0</c:v>
                </c:pt>
                <c:pt idx="45">
                  <c:v>469</c:v>
                </c:pt>
                <c:pt idx="46">
                  <c:v>712</c:v>
                </c:pt>
                <c:pt idx="47">
                  <c:v>1285</c:v>
                </c:pt>
                <c:pt idx="48">
                  <c:v>1437</c:v>
                </c:pt>
                <c:pt idx="49">
                  <c:v>1563</c:v>
                </c:pt>
                <c:pt idx="50">
                  <c:v>1686</c:v>
                </c:pt>
                <c:pt idx="51">
                  <c:v>1932</c:v>
                </c:pt>
                <c:pt idx="52">
                  <c:v>2511</c:v>
                </c:pt>
                <c:pt idx="53">
                  <c:v>2663</c:v>
                </c:pt>
                <c:pt idx="54">
                  <c:v>2783</c:v>
                </c:pt>
                <c:pt idx="55">
                  <c:v>2806</c:v>
                </c:pt>
                <c:pt idx="56">
                  <c:v>2812</c:v>
                </c:pt>
                <c:pt idx="57">
                  <c:v>2906</c:v>
                </c:pt>
                <c:pt idx="58">
                  <c:v>2906</c:v>
                </c:pt>
                <c:pt idx="59">
                  <c:v>3055</c:v>
                </c:pt>
                <c:pt idx="60">
                  <c:v>3058</c:v>
                </c:pt>
                <c:pt idx="61">
                  <c:v>3061</c:v>
                </c:pt>
                <c:pt idx="62">
                  <c:v>3201</c:v>
                </c:pt>
                <c:pt idx="63">
                  <c:v>3330</c:v>
                </c:pt>
                <c:pt idx="64">
                  <c:v>3453</c:v>
                </c:pt>
                <c:pt idx="65">
                  <c:v>3599</c:v>
                </c:pt>
                <c:pt idx="66">
                  <c:v>3754</c:v>
                </c:pt>
                <c:pt idx="67">
                  <c:v>3757</c:v>
                </c:pt>
                <c:pt idx="68">
                  <c:v>3880</c:v>
                </c:pt>
                <c:pt idx="69">
                  <c:v>3880</c:v>
                </c:pt>
                <c:pt idx="70">
                  <c:v>4447</c:v>
                </c:pt>
                <c:pt idx="71">
                  <c:v>4702</c:v>
                </c:pt>
                <c:pt idx="72">
                  <c:v>4702</c:v>
                </c:pt>
                <c:pt idx="73">
                  <c:v>4851</c:v>
                </c:pt>
                <c:pt idx="74">
                  <c:v>4851</c:v>
                </c:pt>
                <c:pt idx="75">
                  <c:v>4851</c:v>
                </c:pt>
                <c:pt idx="76">
                  <c:v>5651</c:v>
                </c:pt>
                <c:pt idx="77">
                  <c:v>5652</c:v>
                </c:pt>
                <c:pt idx="78">
                  <c:v>5796</c:v>
                </c:pt>
                <c:pt idx="79">
                  <c:v>6005.5</c:v>
                </c:pt>
                <c:pt idx="80">
                  <c:v>6240</c:v>
                </c:pt>
                <c:pt idx="81">
                  <c:v>6647</c:v>
                </c:pt>
                <c:pt idx="82">
                  <c:v>7045</c:v>
                </c:pt>
                <c:pt idx="83">
                  <c:v>7466</c:v>
                </c:pt>
                <c:pt idx="84">
                  <c:v>8176</c:v>
                </c:pt>
                <c:pt idx="85">
                  <c:v>8296</c:v>
                </c:pt>
              </c:numCache>
            </c:numRef>
          </c:xVal>
          <c:yVal>
            <c:numRef>
              <c:f>Active!$H$20:$H$989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18-4D2B-9657-75A7394677E5}"/>
            </c:ext>
          </c:extLst>
        </c:ser>
        <c:ser>
          <c:idx val="1"/>
          <c:order val="1"/>
          <c:tx>
            <c:strRef>
              <c:f>Active!$I$19:$I$19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Active!$D$20:$D$989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0.01</c:v>
                  </c:pt>
                  <c:pt idx="68">
                    <c:v>0</c:v>
                  </c:pt>
                  <c:pt idx="70">
                    <c:v>6.0000000000000001E-3</c:v>
                  </c:pt>
                  <c:pt idx="71">
                    <c:v>6.0000000000000001E-3</c:v>
                  </c:pt>
                  <c:pt idx="72">
                    <c:v>6.0000000000000001E-3</c:v>
                  </c:pt>
                  <c:pt idx="73">
                    <c:v>6.0000000000000001E-3</c:v>
                  </c:pt>
                  <c:pt idx="75">
                    <c:v>6.0000000000000001E-3</c:v>
                  </c:pt>
                  <c:pt idx="76">
                    <c:v>8.0000000000000004E-4</c:v>
                  </c:pt>
                  <c:pt idx="77">
                    <c:v>1E-3</c:v>
                  </c:pt>
                  <c:pt idx="78">
                    <c:v>8.0000000000000002E-3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1E-4</c:v>
                  </c:pt>
                  <c:pt idx="82">
                    <c:v>5.0000000000000001E-4</c:v>
                  </c:pt>
                  <c:pt idx="83">
                    <c:v>0</c:v>
                  </c:pt>
                  <c:pt idx="84">
                    <c:v>5.9999999999999995E-4</c:v>
                  </c:pt>
                  <c:pt idx="85">
                    <c:v>5.9999999999999995E-4</c:v>
                  </c:pt>
                </c:numCache>
              </c:numRef>
            </c:plus>
            <c:minus>
              <c:numRef>
                <c:f>Active!$D$20:$D$989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0.01</c:v>
                  </c:pt>
                  <c:pt idx="68">
                    <c:v>0</c:v>
                  </c:pt>
                  <c:pt idx="70">
                    <c:v>6.0000000000000001E-3</c:v>
                  </c:pt>
                  <c:pt idx="71">
                    <c:v>6.0000000000000001E-3</c:v>
                  </c:pt>
                  <c:pt idx="72">
                    <c:v>6.0000000000000001E-3</c:v>
                  </c:pt>
                  <c:pt idx="73">
                    <c:v>6.0000000000000001E-3</c:v>
                  </c:pt>
                  <c:pt idx="75">
                    <c:v>6.0000000000000001E-3</c:v>
                  </c:pt>
                  <c:pt idx="76">
                    <c:v>8.0000000000000004E-4</c:v>
                  </c:pt>
                  <c:pt idx="77">
                    <c:v>1E-3</c:v>
                  </c:pt>
                  <c:pt idx="78">
                    <c:v>8.0000000000000002E-3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1E-4</c:v>
                  </c:pt>
                  <c:pt idx="82">
                    <c:v>5.0000000000000001E-4</c:v>
                  </c:pt>
                  <c:pt idx="83">
                    <c:v>0</c:v>
                  </c:pt>
                  <c:pt idx="84">
                    <c:v>5.9999999999999995E-4</c:v>
                  </c:pt>
                  <c:pt idx="8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Active!$F$20:$F$989</c:f>
              <c:numCache>
                <c:formatCode>General</c:formatCode>
                <c:ptCount val="970"/>
                <c:pt idx="0">
                  <c:v>-4518</c:v>
                </c:pt>
                <c:pt idx="1">
                  <c:v>-4510</c:v>
                </c:pt>
                <c:pt idx="2">
                  <c:v>-4507</c:v>
                </c:pt>
                <c:pt idx="3">
                  <c:v>-4483</c:v>
                </c:pt>
                <c:pt idx="4">
                  <c:v>-4401</c:v>
                </c:pt>
                <c:pt idx="5">
                  <c:v>-4363</c:v>
                </c:pt>
                <c:pt idx="6">
                  <c:v>-4208</c:v>
                </c:pt>
                <c:pt idx="7">
                  <c:v>-4206</c:v>
                </c:pt>
                <c:pt idx="8">
                  <c:v>-4109</c:v>
                </c:pt>
                <c:pt idx="9">
                  <c:v>-4095</c:v>
                </c:pt>
                <c:pt idx="10">
                  <c:v>-4091</c:v>
                </c:pt>
                <c:pt idx="11">
                  <c:v>-4089</c:v>
                </c:pt>
                <c:pt idx="12">
                  <c:v>-4086</c:v>
                </c:pt>
                <c:pt idx="13">
                  <c:v>-4080</c:v>
                </c:pt>
                <c:pt idx="14">
                  <c:v>-4077</c:v>
                </c:pt>
                <c:pt idx="15">
                  <c:v>-3965</c:v>
                </c:pt>
                <c:pt idx="16">
                  <c:v>-3939</c:v>
                </c:pt>
                <c:pt idx="17">
                  <c:v>-3854</c:v>
                </c:pt>
                <c:pt idx="18">
                  <c:v>-3816</c:v>
                </c:pt>
                <c:pt idx="19">
                  <c:v>-3805</c:v>
                </c:pt>
                <c:pt idx="20">
                  <c:v>-3541</c:v>
                </c:pt>
                <c:pt idx="21">
                  <c:v>-3541</c:v>
                </c:pt>
                <c:pt idx="22">
                  <c:v>-3532</c:v>
                </c:pt>
                <c:pt idx="23">
                  <c:v>-3530</c:v>
                </c:pt>
                <c:pt idx="24">
                  <c:v>-3530</c:v>
                </c:pt>
                <c:pt idx="25">
                  <c:v>-3518</c:v>
                </c:pt>
                <c:pt idx="26">
                  <c:v>-3510</c:v>
                </c:pt>
                <c:pt idx="27">
                  <c:v>-3430</c:v>
                </c:pt>
                <c:pt idx="28">
                  <c:v>-3421</c:v>
                </c:pt>
                <c:pt idx="29">
                  <c:v>-3407</c:v>
                </c:pt>
                <c:pt idx="30">
                  <c:v>-3398</c:v>
                </c:pt>
                <c:pt idx="31">
                  <c:v>-3389</c:v>
                </c:pt>
                <c:pt idx="32">
                  <c:v>-3387</c:v>
                </c:pt>
                <c:pt idx="33">
                  <c:v>-3286</c:v>
                </c:pt>
                <c:pt idx="34">
                  <c:v>-3281</c:v>
                </c:pt>
                <c:pt idx="35">
                  <c:v>-3266</c:v>
                </c:pt>
                <c:pt idx="36">
                  <c:v>-3263</c:v>
                </c:pt>
                <c:pt idx="37">
                  <c:v>-3252</c:v>
                </c:pt>
                <c:pt idx="38">
                  <c:v>-1780</c:v>
                </c:pt>
                <c:pt idx="39">
                  <c:v>-1602</c:v>
                </c:pt>
                <c:pt idx="40">
                  <c:v>-1339</c:v>
                </c:pt>
                <c:pt idx="41">
                  <c:v>-1055</c:v>
                </c:pt>
                <c:pt idx="42">
                  <c:v>-757</c:v>
                </c:pt>
                <c:pt idx="43">
                  <c:v>-399</c:v>
                </c:pt>
                <c:pt idx="44">
                  <c:v>0</c:v>
                </c:pt>
                <c:pt idx="45">
                  <c:v>469</c:v>
                </c:pt>
                <c:pt idx="46">
                  <c:v>712</c:v>
                </c:pt>
                <c:pt idx="47">
                  <c:v>1285</c:v>
                </c:pt>
                <c:pt idx="48">
                  <c:v>1437</c:v>
                </c:pt>
                <c:pt idx="49">
                  <c:v>1563</c:v>
                </c:pt>
                <c:pt idx="50">
                  <c:v>1686</c:v>
                </c:pt>
                <c:pt idx="51">
                  <c:v>1932</c:v>
                </c:pt>
                <c:pt idx="52">
                  <c:v>2511</c:v>
                </c:pt>
                <c:pt idx="53">
                  <c:v>2663</c:v>
                </c:pt>
                <c:pt idx="54">
                  <c:v>2783</c:v>
                </c:pt>
                <c:pt idx="55">
                  <c:v>2806</c:v>
                </c:pt>
                <c:pt idx="56">
                  <c:v>2812</c:v>
                </c:pt>
                <c:pt idx="57">
                  <c:v>2906</c:v>
                </c:pt>
                <c:pt idx="58">
                  <c:v>2906</c:v>
                </c:pt>
                <c:pt idx="59">
                  <c:v>3055</c:v>
                </c:pt>
                <c:pt idx="60">
                  <c:v>3058</c:v>
                </c:pt>
                <c:pt idx="61">
                  <c:v>3061</c:v>
                </c:pt>
                <c:pt idx="62">
                  <c:v>3201</c:v>
                </c:pt>
                <c:pt idx="63">
                  <c:v>3330</c:v>
                </c:pt>
                <c:pt idx="64">
                  <c:v>3453</c:v>
                </c:pt>
                <c:pt idx="65">
                  <c:v>3599</c:v>
                </c:pt>
                <c:pt idx="66">
                  <c:v>3754</c:v>
                </c:pt>
                <c:pt idx="67">
                  <c:v>3757</c:v>
                </c:pt>
                <c:pt idx="68">
                  <c:v>3880</c:v>
                </c:pt>
                <c:pt idx="69">
                  <c:v>3880</c:v>
                </c:pt>
                <c:pt idx="70">
                  <c:v>4447</c:v>
                </c:pt>
                <c:pt idx="71">
                  <c:v>4702</c:v>
                </c:pt>
                <c:pt idx="72">
                  <c:v>4702</c:v>
                </c:pt>
                <c:pt idx="73">
                  <c:v>4851</c:v>
                </c:pt>
                <c:pt idx="74">
                  <c:v>4851</c:v>
                </c:pt>
                <c:pt idx="75">
                  <c:v>4851</c:v>
                </c:pt>
                <c:pt idx="76">
                  <c:v>5651</c:v>
                </c:pt>
                <c:pt idx="77">
                  <c:v>5652</c:v>
                </c:pt>
                <c:pt idx="78">
                  <c:v>5796</c:v>
                </c:pt>
                <c:pt idx="79">
                  <c:v>6005.5</c:v>
                </c:pt>
                <c:pt idx="80">
                  <c:v>6240</c:v>
                </c:pt>
                <c:pt idx="81">
                  <c:v>6647</c:v>
                </c:pt>
                <c:pt idx="82">
                  <c:v>7045</c:v>
                </c:pt>
                <c:pt idx="83">
                  <c:v>7466</c:v>
                </c:pt>
                <c:pt idx="84">
                  <c:v>8176</c:v>
                </c:pt>
                <c:pt idx="85">
                  <c:v>8296</c:v>
                </c:pt>
              </c:numCache>
            </c:numRef>
          </c:xVal>
          <c:yVal>
            <c:numRef>
              <c:f>Active!$I$20:$I$989</c:f>
              <c:numCache>
                <c:formatCode>General</c:formatCode>
                <c:ptCount val="970"/>
                <c:pt idx="0">
                  <c:v>-8.4232000001065899E-2</c:v>
                </c:pt>
                <c:pt idx="1">
                  <c:v>-8.7239999997109408E-2</c:v>
                </c:pt>
                <c:pt idx="2">
                  <c:v>-9.48679999964952E-2</c:v>
                </c:pt>
                <c:pt idx="3">
                  <c:v>-7.6891999997314997E-2</c:v>
                </c:pt>
                <c:pt idx="4">
                  <c:v>-5.0723999996989733E-2</c:v>
                </c:pt>
                <c:pt idx="5">
                  <c:v>-8.2011999998940155E-2</c:v>
                </c:pt>
                <c:pt idx="6">
                  <c:v>-4.6791999997367384E-2</c:v>
                </c:pt>
                <c:pt idx="7">
                  <c:v>-5.3544000002148096E-2</c:v>
                </c:pt>
                <c:pt idx="8">
                  <c:v>-5.8516000000963686E-2</c:v>
                </c:pt>
                <c:pt idx="9">
                  <c:v>-5.777999999554595E-2</c:v>
                </c:pt>
                <c:pt idx="10">
                  <c:v>-6.2283999999635853E-2</c:v>
                </c:pt>
                <c:pt idx="11">
                  <c:v>-5.9035999998741318E-2</c:v>
                </c:pt>
                <c:pt idx="12">
                  <c:v>-5.7663999999931548E-2</c:v>
                </c:pt>
                <c:pt idx="13">
                  <c:v>-5.5919999998877756E-2</c:v>
                </c:pt>
                <c:pt idx="14">
                  <c:v>-6.954799999948591E-2</c:v>
                </c:pt>
                <c:pt idx="15">
                  <c:v>-5.1660000000993023E-2</c:v>
                </c:pt>
                <c:pt idx="16">
                  <c:v>-4.4436000000132481E-2</c:v>
                </c:pt>
                <c:pt idx="17">
                  <c:v>-4.8895999996602768E-2</c:v>
                </c:pt>
                <c:pt idx="18">
                  <c:v>-3.6184000000503147E-2</c:v>
                </c:pt>
                <c:pt idx="19">
                  <c:v>-4.5819999995728722E-2</c:v>
                </c:pt>
                <c:pt idx="20">
                  <c:v>-4.2083999996975763E-2</c:v>
                </c:pt>
                <c:pt idx="21">
                  <c:v>-3.5083999995549675E-2</c:v>
                </c:pt>
                <c:pt idx="22">
                  <c:v>-2.9967999998916639E-2</c:v>
                </c:pt>
                <c:pt idx="23">
                  <c:v>-4.0720000000874279E-2</c:v>
                </c:pt>
                <c:pt idx="24">
                  <c:v>-3.7720000000263099E-2</c:v>
                </c:pt>
                <c:pt idx="25">
                  <c:v>-3.7231999998766696E-2</c:v>
                </c:pt>
                <c:pt idx="26">
                  <c:v>-3.4239999997225823E-2</c:v>
                </c:pt>
                <c:pt idx="27">
                  <c:v>-1.4319999998406274E-2</c:v>
                </c:pt>
                <c:pt idx="28">
                  <c:v>-4.8203999998804647E-2</c:v>
                </c:pt>
                <c:pt idx="29">
                  <c:v>-2.7468000000226311E-2</c:v>
                </c:pt>
                <c:pt idx="30">
                  <c:v>-2.7351999997335952E-2</c:v>
                </c:pt>
                <c:pt idx="31">
                  <c:v>-2.9235999998491025E-2</c:v>
                </c:pt>
                <c:pt idx="32">
                  <c:v>-3.7988000000041211E-2</c:v>
                </c:pt>
                <c:pt idx="33">
                  <c:v>-3.4464000000298256E-2</c:v>
                </c:pt>
                <c:pt idx="34">
                  <c:v>-3.4843999997974606E-2</c:v>
                </c:pt>
                <c:pt idx="35">
                  <c:v>-3.398400000151014E-2</c:v>
                </c:pt>
                <c:pt idx="36">
                  <c:v>-3.3611999999266118E-2</c:v>
                </c:pt>
                <c:pt idx="37">
                  <c:v>-3.8247999997111037E-2</c:v>
                </c:pt>
                <c:pt idx="38">
                  <c:v>-4.7199999971780926E-3</c:v>
                </c:pt>
                <c:pt idx="39">
                  <c:v>-8.6480000027222559E-3</c:v>
                </c:pt>
                <c:pt idx="40">
                  <c:v>-4.0359999911743216E-3</c:v>
                </c:pt>
                <c:pt idx="41">
                  <c:v>-4.8199999946518801E-3</c:v>
                </c:pt>
                <c:pt idx="42">
                  <c:v>-6.8680000040330924E-3</c:v>
                </c:pt>
                <c:pt idx="43">
                  <c:v>-7.4759999915841036E-3</c:v>
                </c:pt>
                <c:pt idx="44">
                  <c:v>0</c:v>
                </c:pt>
                <c:pt idx="45">
                  <c:v>2.2156000006361865E-2</c:v>
                </c:pt>
                <c:pt idx="46">
                  <c:v>1.9287999995867722E-2</c:v>
                </c:pt>
                <c:pt idx="47">
                  <c:v>-4.6599999986938201E-3</c:v>
                </c:pt>
                <c:pt idx="48">
                  <c:v>-4.5812000003934372E-2</c:v>
                </c:pt>
                <c:pt idx="49">
                  <c:v>-1.5187999997579027E-2</c:v>
                </c:pt>
                <c:pt idx="50">
                  <c:v>-1.6935999999986961E-2</c:v>
                </c:pt>
                <c:pt idx="51">
                  <c:v>-1.6431999996711966E-2</c:v>
                </c:pt>
                <c:pt idx="52">
                  <c:v>4.3640000003506429E-3</c:v>
                </c:pt>
                <c:pt idx="53">
                  <c:v>9.2120000044815242E-3</c:v>
                </c:pt>
                <c:pt idx="54">
                  <c:v>1.0920000058831647E-3</c:v>
                </c:pt>
                <c:pt idx="55">
                  <c:v>-6.0559999983524904E-3</c:v>
                </c:pt>
                <c:pt idx="56">
                  <c:v>-1.3119999930495396E-3</c:v>
                </c:pt>
                <c:pt idx="57">
                  <c:v>-2.6559999969322234E-3</c:v>
                </c:pt>
                <c:pt idx="58">
                  <c:v>-1.6559999930905178E-3</c:v>
                </c:pt>
                <c:pt idx="59">
                  <c:v>-1.1180000001331791E-2</c:v>
                </c:pt>
                <c:pt idx="60">
                  <c:v>-7.8080000021145679E-3</c:v>
                </c:pt>
                <c:pt idx="61">
                  <c:v>-1.1436000000685453E-2</c:v>
                </c:pt>
                <c:pt idx="62">
                  <c:v>-2.1075999997265171E-2</c:v>
                </c:pt>
                <c:pt idx="63">
                  <c:v>-1.8079999994370155E-2</c:v>
                </c:pt>
                <c:pt idx="64">
                  <c:v>-2.9827999998815358E-2</c:v>
                </c:pt>
                <c:pt idx="65">
                  <c:v>-3.872399999818299E-2</c:v>
                </c:pt>
                <c:pt idx="66">
                  <c:v>-2.8504000001703389E-2</c:v>
                </c:pt>
                <c:pt idx="67">
                  <c:v>-4.8131999996257946E-2</c:v>
                </c:pt>
                <c:pt idx="68">
                  <c:v>-4.6880000001692679E-2</c:v>
                </c:pt>
                <c:pt idx="69">
                  <c:v>-4.0880000000470318E-2</c:v>
                </c:pt>
                <c:pt idx="70">
                  <c:v>-3.7571999993815552E-2</c:v>
                </c:pt>
                <c:pt idx="71">
                  <c:v>-3.9951999999175314E-2</c:v>
                </c:pt>
                <c:pt idx="72">
                  <c:v>-3.795199999876786E-2</c:v>
                </c:pt>
                <c:pt idx="73">
                  <c:v>-3.1475999996473547E-2</c:v>
                </c:pt>
                <c:pt idx="74">
                  <c:v>-2.6475999999092892E-2</c:v>
                </c:pt>
                <c:pt idx="75">
                  <c:v>-2.6475999999092892E-2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18-4D2B-9657-75A7394677E5}"/>
            </c:ext>
          </c:extLst>
        </c:ser>
        <c:ser>
          <c:idx val="3"/>
          <c:order val="2"/>
          <c:tx>
            <c:strRef>
              <c:f>Active!$J$19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Active!$D$20:$D$42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Active!$D$20:$D$42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Active!$F$20:$F$989</c:f>
              <c:numCache>
                <c:formatCode>General</c:formatCode>
                <c:ptCount val="970"/>
                <c:pt idx="0">
                  <c:v>-4518</c:v>
                </c:pt>
                <c:pt idx="1">
                  <c:v>-4510</c:v>
                </c:pt>
                <c:pt idx="2">
                  <c:v>-4507</c:v>
                </c:pt>
                <c:pt idx="3">
                  <c:v>-4483</c:v>
                </c:pt>
                <c:pt idx="4">
                  <c:v>-4401</c:v>
                </c:pt>
                <c:pt idx="5">
                  <c:v>-4363</c:v>
                </c:pt>
                <c:pt idx="6">
                  <c:v>-4208</c:v>
                </c:pt>
                <c:pt idx="7">
                  <c:v>-4206</c:v>
                </c:pt>
                <c:pt idx="8">
                  <c:v>-4109</c:v>
                </c:pt>
                <c:pt idx="9">
                  <c:v>-4095</c:v>
                </c:pt>
                <c:pt idx="10">
                  <c:v>-4091</c:v>
                </c:pt>
                <c:pt idx="11">
                  <c:v>-4089</c:v>
                </c:pt>
                <c:pt idx="12">
                  <c:v>-4086</c:v>
                </c:pt>
                <c:pt idx="13">
                  <c:v>-4080</c:v>
                </c:pt>
                <c:pt idx="14">
                  <c:v>-4077</c:v>
                </c:pt>
                <c:pt idx="15">
                  <c:v>-3965</c:v>
                </c:pt>
                <c:pt idx="16">
                  <c:v>-3939</c:v>
                </c:pt>
                <c:pt idx="17">
                  <c:v>-3854</c:v>
                </c:pt>
                <c:pt idx="18">
                  <c:v>-3816</c:v>
                </c:pt>
                <c:pt idx="19">
                  <c:v>-3805</c:v>
                </c:pt>
                <c:pt idx="20">
                  <c:v>-3541</c:v>
                </c:pt>
                <c:pt idx="21">
                  <c:v>-3541</c:v>
                </c:pt>
                <c:pt idx="22">
                  <c:v>-3532</c:v>
                </c:pt>
                <c:pt idx="23">
                  <c:v>-3530</c:v>
                </c:pt>
                <c:pt idx="24">
                  <c:v>-3530</c:v>
                </c:pt>
                <c:pt idx="25">
                  <c:v>-3518</c:v>
                </c:pt>
                <c:pt idx="26">
                  <c:v>-3510</c:v>
                </c:pt>
                <c:pt idx="27">
                  <c:v>-3430</c:v>
                </c:pt>
                <c:pt idx="28">
                  <c:v>-3421</c:v>
                </c:pt>
                <c:pt idx="29">
                  <c:v>-3407</c:v>
                </c:pt>
                <c:pt idx="30">
                  <c:v>-3398</c:v>
                </c:pt>
                <c:pt idx="31">
                  <c:v>-3389</c:v>
                </c:pt>
                <c:pt idx="32">
                  <c:v>-3387</c:v>
                </c:pt>
                <c:pt idx="33">
                  <c:v>-3286</c:v>
                </c:pt>
                <c:pt idx="34">
                  <c:v>-3281</c:v>
                </c:pt>
                <c:pt idx="35">
                  <c:v>-3266</c:v>
                </c:pt>
                <c:pt idx="36">
                  <c:v>-3263</c:v>
                </c:pt>
                <c:pt idx="37">
                  <c:v>-3252</c:v>
                </c:pt>
                <c:pt idx="38">
                  <c:v>-1780</c:v>
                </c:pt>
                <c:pt idx="39">
                  <c:v>-1602</c:v>
                </c:pt>
                <c:pt idx="40">
                  <c:v>-1339</c:v>
                </c:pt>
                <c:pt idx="41">
                  <c:v>-1055</c:v>
                </c:pt>
                <c:pt idx="42">
                  <c:v>-757</c:v>
                </c:pt>
                <c:pt idx="43">
                  <c:v>-399</c:v>
                </c:pt>
                <c:pt idx="44">
                  <c:v>0</c:v>
                </c:pt>
                <c:pt idx="45">
                  <c:v>469</c:v>
                </c:pt>
                <c:pt idx="46">
                  <c:v>712</c:v>
                </c:pt>
                <c:pt idx="47">
                  <c:v>1285</c:v>
                </c:pt>
                <c:pt idx="48">
                  <c:v>1437</c:v>
                </c:pt>
                <c:pt idx="49">
                  <c:v>1563</c:v>
                </c:pt>
                <c:pt idx="50">
                  <c:v>1686</c:v>
                </c:pt>
                <c:pt idx="51">
                  <c:v>1932</c:v>
                </c:pt>
                <c:pt idx="52">
                  <c:v>2511</c:v>
                </c:pt>
                <c:pt idx="53">
                  <c:v>2663</c:v>
                </c:pt>
                <c:pt idx="54">
                  <c:v>2783</c:v>
                </c:pt>
                <c:pt idx="55">
                  <c:v>2806</c:v>
                </c:pt>
                <c:pt idx="56">
                  <c:v>2812</c:v>
                </c:pt>
                <c:pt idx="57">
                  <c:v>2906</c:v>
                </c:pt>
                <c:pt idx="58">
                  <c:v>2906</c:v>
                </c:pt>
                <c:pt idx="59">
                  <c:v>3055</c:v>
                </c:pt>
                <c:pt idx="60">
                  <c:v>3058</c:v>
                </c:pt>
                <c:pt idx="61">
                  <c:v>3061</c:v>
                </c:pt>
                <c:pt idx="62">
                  <c:v>3201</c:v>
                </c:pt>
                <c:pt idx="63">
                  <c:v>3330</c:v>
                </c:pt>
                <c:pt idx="64">
                  <c:v>3453</c:v>
                </c:pt>
                <c:pt idx="65">
                  <c:v>3599</c:v>
                </c:pt>
                <c:pt idx="66">
                  <c:v>3754</c:v>
                </c:pt>
                <c:pt idx="67">
                  <c:v>3757</c:v>
                </c:pt>
                <c:pt idx="68">
                  <c:v>3880</c:v>
                </c:pt>
                <c:pt idx="69">
                  <c:v>3880</c:v>
                </c:pt>
                <c:pt idx="70">
                  <c:v>4447</c:v>
                </c:pt>
                <c:pt idx="71">
                  <c:v>4702</c:v>
                </c:pt>
                <c:pt idx="72">
                  <c:v>4702</c:v>
                </c:pt>
                <c:pt idx="73">
                  <c:v>4851</c:v>
                </c:pt>
                <c:pt idx="74">
                  <c:v>4851</c:v>
                </c:pt>
                <c:pt idx="75">
                  <c:v>4851</c:v>
                </c:pt>
                <c:pt idx="76">
                  <c:v>5651</c:v>
                </c:pt>
                <c:pt idx="77">
                  <c:v>5652</c:v>
                </c:pt>
                <c:pt idx="78">
                  <c:v>5796</c:v>
                </c:pt>
                <c:pt idx="79">
                  <c:v>6005.5</c:v>
                </c:pt>
                <c:pt idx="80">
                  <c:v>6240</c:v>
                </c:pt>
                <c:pt idx="81">
                  <c:v>6647</c:v>
                </c:pt>
                <c:pt idx="82">
                  <c:v>7045</c:v>
                </c:pt>
                <c:pt idx="83">
                  <c:v>7466</c:v>
                </c:pt>
                <c:pt idx="84">
                  <c:v>8176</c:v>
                </c:pt>
                <c:pt idx="85">
                  <c:v>8296</c:v>
                </c:pt>
              </c:numCache>
            </c:numRef>
          </c:xVal>
          <c:yVal>
            <c:numRef>
              <c:f>Active!$J$20:$J$989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18-4D2B-9657-75A7394677E5}"/>
            </c:ext>
          </c:extLst>
        </c:ser>
        <c:ser>
          <c:idx val="4"/>
          <c:order val="3"/>
          <c:tx>
            <c:strRef>
              <c:f>Active!$K$19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Active!$D$20:$D$89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0.01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Active!$D$20:$D$89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0.01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Active!$F$20:$F$989</c:f>
              <c:numCache>
                <c:formatCode>General</c:formatCode>
                <c:ptCount val="970"/>
                <c:pt idx="0">
                  <c:v>-4518</c:v>
                </c:pt>
                <c:pt idx="1">
                  <c:v>-4510</c:v>
                </c:pt>
                <c:pt idx="2">
                  <c:v>-4507</c:v>
                </c:pt>
                <c:pt idx="3">
                  <c:v>-4483</c:v>
                </c:pt>
                <c:pt idx="4">
                  <c:v>-4401</c:v>
                </c:pt>
                <c:pt idx="5">
                  <c:v>-4363</c:v>
                </c:pt>
                <c:pt idx="6">
                  <c:v>-4208</c:v>
                </c:pt>
                <c:pt idx="7">
                  <c:v>-4206</c:v>
                </c:pt>
                <c:pt idx="8">
                  <c:v>-4109</c:v>
                </c:pt>
                <c:pt idx="9">
                  <c:v>-4095</c:v>
                </c:pt>
                <c:pt idx="10">
                  <c:v>-4091</c:v>
                </c:pt>
                <c:pt idx="11">
                  <c:v>-4089</c:v>
                </c:pt>
                <c:pt idx="12">
                  <c:v>-4086</c:v>
                </c:pt>
                <c:pt idx="13">
                  <c:v>-4080</c:v>
                </c:pt>
                <c:pt idx="14">
                  <c:v>-4077</c:v>
                </c:pt>
                <c:pt idx="15">
                  <c:v>-3965</c:v>
                </c:pt>
                <c:pt idx="16">
                  <c:v>-3939</c:v>
                </c:pt>
                <c:pt idx="17">
                  <c:v>-3854</c:v>
                </c:pt>
                <c:pt idx="18">
                  <c:v>-3816</c:v>
                </c:pt>
                <c:pt idx="19">
                  <c:v>-3805</c:v>
                </c:pt>
                <c:pt idx="20">
                  <c:v>-3541</c:v>
                </c:pt>
                <c:pt idx="21">
                  <c:v>-3541</c:v>
                </c:pt>
                <c:pt idx="22">
                  <c:v>-3532</c:v>
                </c:pt>
                <c:pt idx="23">
                  <c:v>-3530</c:v>
                </c:pt>
                <c:pt idx="24">
                  <c:v>-3530</c:v>
                </c:pt>
                <c:pt idx="25">
                  <c:v>-3518</c:v>
                </c:pt>
                <c:pt idx="26">
                  <c:v>-3510</c:v>
                </c:pt>
                <c:pt idx="27">
                  <c:v>-3430</c:v>
                </c:pt>
                <c:pt idx="28">
                  <c:v>-3421</c:v>
                </c:pt>
                <c:pt idx="29">
                  <c:v>-3407</c:v>
                </c:pt>
                <c:pt idx="30">
                  <c:v>-3398</c:v>
                </c:pt>
                <c:pt idx="31">
                  <c:v>-3389</c:v>
                </c:pt>
                <c:pt idx="32">
                  <c:v>-3387</c:v>
                </c:pt>
                <c:pt idx="33">
                  <c:v>-3286</c:v>
                </c:pt>
                <c:pt idx="34">
                  <c:v>-3281</c:v>
                </c:pt>
                <c:pt idx="35">
                  <c:v>-3266</c:v>
                </c:pt>
                <c:pt idx="36">
                  <c:v>-3263</c:v>
                </c:pt>
                <c:pt idx="37">
                  <c:v>-3252</c:v>
                </c:pt>
                <c:pt idx="38">
                  <c:v>-1780</c:v>
                </c:pt>
                <c:pt idx="39">
                  <c:v>-1602</c:v>
                </c:pt>
                <c:pt idx="40">
                  <c:v>-1339</c:v>
                </c:pt>
                <c:pt idx="41">
                  <c:v>-1055</c:v>
                </c:pt>
                <c:pt idx="42">
                  <c:v>-757</c:v>
                </c:pt>
                <c:pt idx="43">
                  <c:v>-399</c:v>
                </c:pt>
                <c:pt idx="44">
                  <c:v>0</c:v>
                </c:pt>
                <c:pt idx="45">
                  <c:v>469</c:v>
                </c:pt>
                <c:pt idx="46">
                  <c:v>712</c:v>
                </c:pt>
                <c:pt idx="47">
                  <c:v>1285</c:v>
                </c:pt>
                <c:pt idx="48">
                  <c:v>1437</c:v>
                </c:pt>
                <c:pt idx="49">
                  <c:v>1563</c:v>
                </c:pt>
                <c:pt idx="50">
                  <c:v>1686</c:v>
                </c:pt>
                <c:pt idx="51">
                  <c:v>1932</c:v>
                </c:pt>
                <c:pt idx="52">
                  <c:v>2511</c:v>
                </c:pt>
                <c:pt idx="53">
                  <c:v>2663</c:v>
                </c:pt>
                <c:pt idx="54">
                  <c:v>2783</c:v>
                </c:pt>
                <c:pt idx="55">
                  <c:v>2806</c:v>
                </c:pt>
                <c:pt idx="56">
                  <c:v>2812</c:v>
                </c:pt>
                <c:pt idx="57">
                  <c:v>2906</c:v>
                </c:pt>
                <c:pt idx="58">
                  <c:v>2906</c:v>
                </c:pt>
                <c:pt idx="59">
                  <c:v>3055</c:v>
                </c:pt>
                <c:pt idx="60">
                  <c:v>3058</c:v>
                </c:pt>
                <c:pt idx="61">
                  <c:v>3061</c:v>
                </c:pt>
                <c:pt idx="62">
                  <c:v>3201</c:v>
                </c:pt>
                <c:pt idx="63">
                  <c:v>3330</c:v>
                </c:pt>
                <c:pt idx="64">
                  <c:v>3453</c:v>
                </c:pt>
                <c:pt idx="65">
                  <c:v>3599</c:v>
                </c:pt>
                <c:pt idx="66">
                  <c:v>3754</c:v>
                </c:pt>
                <c:pt idx="67">
                  <c:v>3757</c:v>
                </c:pt>
                <c:pt idx="68">
                  <c:v>3880</c:v>
                </c:pt>
                <c:pt idx="69">
                  <c:v>3880</c:v>
                </c:pt>
                <c:pt idx="70">
                  <c:v>4447</c:v>
                </c:pt>
                <c:pt idx="71">
                  <c:v>4702</c:v>
                </c:pt>
                <c:pt idx="72">
                  <c:v>4702</c:v>
                </c:pt>
                <c:pt idx="73">
                  <c:v>4851</c:v>
                </c:pt>
                <c:pt idx="74">
                  <c:v>4851</c:v>
                </c:pt>
                <c:pt idx="75">
                  <c:v>4851</c:v>
                </c:pt>
                <c:pt idx="76">
                  <c:v>5651</c:v>
                </c:pt>
                <c:pt idx="77">
                  <c:v>5652</c:v>
                </c:pt>
                <c:pt idx="78">
                  <c:v>5796</c:v>
                </c:pt>
                <c:pt idx="79">
                  <c:v>6005.5</c:v>
                </c:pt>
                <c:pt idx="80">
                  <c:v>6240</c:v>
                </c:pt>
                <c:pt idx="81">
                  <c:v>6647</c:v>
                </c:pt>
                <c:pt idx="82">
                  <c:v>7045</c:v>
                </c:pt>
                <c:pt idx="83">
                  <c:v>7466</c:v>
                </c:pt>
                <c:pt idx="84">
                  <c:v>8176</c:v>
                </c:pt>
                <c:pt idx="85">
                  <c:v>8296</c:v>
                </c:pt>
              </c:numCache>
            </c:numRef>
          </c:xVal>
          <c:yVal>
            <c:numRef>
              <c:f>Active!$K$20:$K$989</c:f>
              <c:numCache>
                <c:formatCode>General</c:formatCode>
                <c:ptCount val="970"/>
                <c:pt idx="76">
                  <c:v>-5.9275999992678408E-2</c:v>
                </c:pt>
                <c:pt idx="77">
                  <c:v>-5.8151999997789972E-2</c:v>
                </c:pt>
                <c:pt idx="78">
                  <c:v>-6.1295999992580619E-2</c:v>
                </c:pt>
                <c:pt idx="80">
                  <c:v>-4.94399999952293E-2</c:v>
                </c:pt>
                <c:pt idx="81">
                  <c:v>-3.0572000003303401E-2</c:v>
                </c:pt>
                <c:pt idx="82">
                  <c:v>-2.6119999994989485E-2</c:v>
                </c:pt>
                <c:pt idx="83">
                  <c:v>-4.121599999780301E-2</c:v>
                </c:pt>
                <c:pt idx="84">
                  <c:v>-5.1675999995495658E-2</c:v>
                </c:pt>
                <c:pt idx="85">
                  <c:v>-6.5695999997842591E-2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18-4D2B-9657-75A7394677E5}"/>
            </c:ext>
          </c:extLst>
        </c:ser>
        <c:ser>
          <c:idx val="2"/>
          <c:order val="4"/>
          <c:tx>
            <c:strRef>
              <c:f>Active!$L$19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Active!$D$20:$D$89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0.01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Active!$D$20:$D$89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0.01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Active!$F$20:$F$989</c:f>
              <c:numCache>
                <c:formatCode>General</c:formatCode>
                <c:ptCount val="970"/>
                <c:pt idx="0">
                  <c:v>-4518</c:v>
                </c:pt>
                <c:pt idx="1">
                  <c:v>-4510</c:v>
                </c:pt>
                <c:pt idx="2">
                  <c:v>-4507</c:v>
                </c:pt>
                <c:pt idx="3">
                  <c:v>-4483</c:v>
                </c:pt>
                <c:pt idx="4">
                  <c:v>-4401</c:v>
                </c:pt>
                <c:pt idx="5">
                  <c:v>-4363</c:v>
                </c:pt>
                <c:pt idx="6">
                  <c:v>-4208</c:v>
                </c:pt>
                <c:pt idx="7">
                  <c:v>-4206</c:v>
                </c:pt>
                <c:pt idx="8">
                  <c:v>-4109</c:v>
                </c:pt>
                <c:pt idx="9">
                  <c:v>-4095</c:v>
                </c:pt>
                <c:pt idx="10">
                  <c:v>-4091</c:v>
                </c:pt>
                <c:pt idx="11">
                  <c:v>-4089</c:v>
                </c:pt>
                <c:pt idx="12">
                  <c:v>-4086</c:v>
                </c:pt>
                <c:pt idx="13">
                  <c:v>-4080</c:v>
                </c:pt>
                <c:pt idx="14">
                  <c:v>-4077</c:v>
                </c:pt>
                <c:pt idx="15">
                  <c:v>-3965</c:v>
                </c:pt>
                <c:pt idx="16">
                  <c:v>-3939</c:v>
                </c:pt>
                <c:pt idx="17">
                  <c:v>-3854</c:v>
                </c:pt>
                <c:pt idx="18">
                  <c:v>-3816</c:v>
                </c:pt>
                <c:pt idx="19">
                  <c:v>-3805</c:v>
                </c:pt>
                <c:pt idx="20">
                  <c:v>-3541</c:v>
                </c:pt>
                <c:pt idx="21">
                  <c:v>-3541</c:v>
                </c:pt>
                <c:pt idx="22">
                  <c:v>-3532</c:v>
                </c:pt>
                <c:pt idx="23">
                  <c:v>-3530</c:v>
                </c:pt>
                <c:pt idx="24">
                  <c:v>-3530</c:v>
                </c:pt>
                <c:pt idx="25">
                  <c:v>-3518</c:v>
                </c:pt>
                <c:pt idx="26">
                  <c:v>-3510</c:v>
                </c:pt>
                <c:pt idx="27">
                  <c:v>-3430</c:v>
                </c:pt>
                <c:pt idx="28">
                  <c:v>-3421</c:v>
                </c:pt>
                <c:pt idx="29">
                  <c:v>-3407</c:v>
                </c:pt>
                <c:pt idx="30">
                  <c:v>-3398</c:v>
                </c:pt>
                <c:pt idx="31">
                  <c:v>-3389</c:v>
                </c:pt>
                <c:pt idx="32">
                  <c:v>-3387</c:v>
                </c:pt>
                <c:pt idx="33">
                  <c:v>-3286</c:v>
                </c:pt>
                <c:pt idx="34">
                  <c:v>-3281</c:v>
                </c:pt>
                <c:pt idx="35">
                  <c:v>-3266</c:v>
                </c:pt>
                <c:pt idx="36">
                  <c:v>-3263</c:v>
                </c:pt>
                <c:pt idx="37">
                  <c:v>-3252</c:v>
                </c:pt>
                <c:pt idx="38">
                  <c:v>-1780</c:v>
                </c:pt>
                <c:pt idx="39">
                  <c:v>-1602</c:v>
                </c:pt>
                <c:pt idx="40">
                  <c:v>-1339</c:v>
                </c:pt>
                <c:pt idx="41">
                  <c:v>-1055</c:v>
                </c:pt>
                <c:pt idx="42">
                  <c:v>-757</c:v>
                </c:pt>
                <c:pt idx="43">
                  <c:v>-399</c:v>
                </c:pt>
                <c:pt idx="44">
                  <c:v>0</c:v>
                </c:pt>
                <c:pt idx="45">
                  <c:v>469</c:v>
                </c:pt>
                <c:pt idx="46">
                  <c:v>712</c:v>
                </c:pt>
                <c:pt idx="47">
                  <c:v>1285</c:v>
                </c:pt>
                <c:pt idx="48">
                  <c:v>1437</c:v>
                </c:pt>
                <c:pt idx="49">
                  <c:v>1563</c:v>
                </c:pt>
                <c:pt idx="50">
                  <c:v>1686</c:v>
                </c:pt>
                <c:pt idx="51">
                  <c:v>1932</c:v>
                </c:pt>
                <c:pt idx="52">
                  <c:v>2511</c:v>
                </c:pt>
                <c:pt idx="53">
                  <c:v>2663</c:v>
                </c:pt>
                <c:pt idx="54">
                  <c:v>2783</c:v>
                </c:pt>
                <c:pt idx="55">
                  <c:v>2806</c:v>
                </c:pt>
                <c:pt idx="56">
                  <c:v>2812</c:v>
                </c:pt>
                <c:pt idx="57">
                  <c:v>2906</c:v>
                </c:pt>
                <c:pt idx="58">
                  <c:v>2906</c:v>
                </c:pt>
                <c:pt idx="59">
                  <c:v>3055</c:v>
                </c:pt>
                <c:pt idx="60">
                  <c:v>3058</c:v>
                </c:pt>
                <c:pt idx="61">
                  <c:v>3061</c:v>
                </c:pt>
                <c:pt idx="62">
                  <c:v>3201</c:v>
                </c:pt>
                <c:pt idx="63">
                  <c:v>3330</c:v>
                </c:pt>
                <c:pt idx="64">
                  <c:v>3453</c:v>
                </c:pt>
                <c:pt idx="65">
                  <c:v>3599</c:v>
                </c:pt>
                <c:pt idx="66">
                  <c:v>3754</c:v>
                </c:pt>
                <c:pt idx="67">
                  <c:v>3757</c:v>
                </c:pt>
                <c:pt idx="68">
                  <c:v>3880</c:v>
                </c:pt>
                <c:pt idx="69">
                  <c:v>3880</c:v>
                </c:pt>
                <c:pt idx="70">
                  <c:v>4447</c:v>
                </c:pt>
                <c:pt idx="71">
                  <c:v>4702</c:v>
                </c:pt>
                <c:pt idx="72">
                  <c:v>4702</c:v>
                </c:pt>
                <c:pt idx="73">
                  <c:v>4851</c:v>
                </c:pt>
                <c:pt idx="74">
                  <c:v>4851</c:v>
                </c:pt>
                <c:pt idx="75">
                  <c:v>4851</c:v>
                </c:pt>
                <c:pt idx="76">
                  <c:v>5651</c:v>
                </c:pt>
                <c:pt idx="77">
                  <c:v>5652</c:v>
                </c:pt>
                <c:pt idx="78">
                  <c:v>5796</c:v>
                </c:pt>
                <c:pt idx="79">
                  <c:v>6005.5</c:v>
                </c:pt>
                <c:pt idx="80">
                  <c:v>6240</c:v>
                </c:pt>
                <c:pt idx="81">
                  <c:v>6647</c:v>
                </c:pt>
                <c:pt idx="82">
                  <c:v>7045</c:v>
                </c:pt>
                <c:pt idx="83">
                  <c:v>7466</c:v>
                </c:pt>
                <c:pt idx="84">
                  <c:v>8176</c:v>
                </c:pt>
                <c:pt idx="85">
                  <c:v>8296</c:v>
                </c:pt>
              </c:numCache>
            </c:numRef>
          </c:xVal>
          <c:yVal>
            <c:numRef>
              <c:f>Active!$L$20:$L$989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18-4D2B-9657-75A7394677E5}"/>
            </c:ext>
          </c:extLst>
        </c:ser>
        <c:ser>
          <c:idx val="5"/>
          <c:order val="5"/>
          <c:tx>
            <c:strRef>
              <c:f>Active!$M$19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Active!$D$20:$D$89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0.01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Active!$D$20:$D$89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0.01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Active!$F$20:$F$989</c:f>
              <c:numCache>
                <c:formatCode>General</c:formatCode>
                <c:ptCount val="970"/>
                <c:pt idx="0">
                  <c:v>-4518</c:v>
                </c:pt>
                <c:pt idx="1">
                  <c:v>-4510</c:v>
                </c:pt>
                <c:pt idx="2">
                  <c:v>-4507</c:v>
                </c:pt>
                <c:pt idx="3">
                  <c:v>-4483</c:v>
                </c:pt>
                <c:pt idx="4">
                  <c:v>-4401</c:v>
                </c:pt>
                <c:pt idx="5">
                  <c:v>-4363</c:v>
                </c:pt>
                <c:pt idx="6">
                  <c:v>-4208</c:v>
                </c:pt>
                <c:pt idx="7">
                  <c:v>-4206</c:v>
                </c:pt>
                <c:pt idx="8">
                  <c:v>-4109</c:v>
                </c:pt>
                <c:pt idx="9">
                  <c:v>-4095</c:v>
                </c:pt>
                <c:pt idx="10">
                  <c:v>-4091</c:v>
                </c:pt>
                <c:pt idx="11">
                  <c:v>-4089</c:v>
                </c:pt>
                <c:pt idx="12">
                  <c:v>-4086</c:v>
                </c:pt>
                <c:pt idx="13">
                  <c:v>-4080</c:v>
                </c:pt>
                <c:pt idx="14">
                  <c:v>-4077</c:v>
                </c:pt>
                <c:pt idx="15">
                  <c:v>-3965</c:v>
                </c:pt>
                <c:pt idx="16">
                  <c:v>-3939</c:v>
                </c:pt>
                <c:pt idx="17">
                  <c:v>-3854</c:v>
                </c:pt>
                <c:pt idx="18">
                  <c:v>-3816</c:v>
                </c:pt>
                <c:pt idx="19">
                  <c:v>-3805</c:v>
                </c:pt>
                <c:pt idx="20">
                  <c:v>-3541</c:v>
                </c:pt>
                <c:pt idx="21">
                  <c:v>-3541</c:v>
                </c:pt>
                <c:pt idx="22">
                  <c:v>-3532</c:v>
                </c:pt>
                <c:pt idx="23">
                  <c:v>-3530</c:v>
                </c:pt>
                <c:pt idx="24">
                  <c:v>-3530</c:v>
                </c:pt>
                <c:pt idx="25">
                  <c:v>-3518</c:v>
                </c:pt>
                <c:pt idx="26">
                  <c:v>-3510</c:v>
                </c:pt>
                <c:pt idx="27">
                  <c:v>-3430</c:v>
                </c:pt>
                <c:pt idx="28">
                  <c:v>-3421</c:v>
                </c:pt>
                <c:pt idx="29">
                  <c:v>-3407</c:v>
                </c:pt>
                <c:pt idx="30">
                  <c:v>-3398</c:v>
                </c:pt>
                <c:pt idx="31">
                  <c:v>-3389</c:v>
                </c:pt>
                <c:pt idx="32">
                  <c:v>-3387</c:v>
                </c:pt>
                <c:pt idx="33">
                  <c:v>-3286</c:v>
                </c:pt>
                <c:pt idx="34">
                  <c:v>-3281</c:v>
                </c:pt>
                <c:pt idx="35">
                  <c:v>-3266</c:v>
                </c:pt>
                <c:pt idx="36">
                  <c:v>-3263</c:v>
                </c:pt>
                <c:pt idx="37">
                  <c:v>-3252</c:v>
                </c:pt>
                <c:pt idx="38">
                  <c:v>-1780</c:v>
                </c:pt>
                <c:pt idx="39">
                  <c:v>-1602</c:v>
                </c:pt>
                <c:pt idx="40">
                  <c:v>-1339</c:v>
                </c:pt>
                <c:pt idx="41">
                  <c:v>-1055</c:v>
                </c:pt>
                <c:pt idx="42">
                  <c:v>-757</c:v>
                </c:pt>
                <c:pt idx="43">
                  <c:v>-399</c:v>
                </c:pt>
                <c:pt idx="44">
                  <c:v>0</c:v>
                </c:pt>
                <c:pt idx="45">
                  <c:v>469</c:v>
                </c:pt>
                <c:pt idx="46">
                  <c:v>712</c:v>
                </c:pt>
                <c:pt idx="47">
                  <c:v>1285</c:v>
                </c:pt>
                <c:pt idx="48">
                  <c:v>1437</c:v>
                </c:pt>
                <c:pt idx="49">
                  <c:v>1563</c:v>
                </c:pt>
                <c:pt idx="50">
                  <c:v>1686</c:v>
                </c:pt>
                <c:pt idx="51">
                  <c:v>1932</c:v>
                </c:pt>
                <c:pt idx="52">
                  <c:v>2511</c:v>
                </c:pt>
                <c:pt idx="53">
                  <c:v>2663</c:v>
                </c:pt>
                <c:pt idx="54">
                  <c:v>2783</c:v>
                </c:pt>
                <c:pt idx="55">
                  <c:v>2806</c:v>
                </c:pt>
                <c:pt idx="56">
                  <c:v>2812</c:v>
                </c:pt>
                <c:pt idx="57">
                  <c:v>2906</c:v>
                </c:pt>
                <c:pt idx="58">
                  <c:v>2906</c:v>
                </c:pt>
                <c:pt idx="59">
                  <c:v>3055</c:v>
                </c:pt>
                <c:pt idx="60">
                  <c:v>3058</c:v>
                </c:pt>
                <c:pt idx="61">
                  <c:v>3061</c:v>
                </c:pt>
                <c:pt idx="62">
                  <c:v>3201</c:v>
                </c:pt>
                <c:pt idx="63">
                  <c:v>3330</c:v>
                </c:pt>
                <c:pt idx="64">
                  <c:v>3453</c:v>
                </c:pt>
                <c:pt idx="65">
                  <c:v>3599</c:v>
                </c:pt>
                <c:pt idx="66">
                  <c:v>3754</c:v>
                </c:pt>
                <c:pt idx="67">
                  <c:v>3757</c:v>
                </c:pt>
                <c:pt idx="68">
                  <c:v>3880</c:v>
                </c:pt>
                <c:pt idx="69">
                  <c:v>3880</c:v>
                </c:pt>
                <c:pt idx="70">
                  <c:v>4447</c:v>
                </c:pt>
                <c:pt idx="71">
                  <c:v>4702</c:v>
                </c:pt>
                <c:pt idx="72">
                  <c:v>4702</c:v>
                </c:pt>
                <c:pt idx="73">
                  <c:v>4851</c:v>
                </c:pt>
                <c:pt idx="74">
                  <c:v>4851</c:v>
                </c:pt>
                <c:pt idx="75">
                  <c:v>4851</c:v>
                </c:pt>
                <c:pt idx="76">
                  <c:v>5651</c:v>
                </c:pt>
                <c:pt idx="77">
                  <c:v>5652</c:v>
                </c:pt>
                <c:pt idx="78">
                  <c:v>5796</c:v>
                </c:pt>
                <c:pt idx="79">
                  <c:v>6005.5</c:v>
                </c:pt>
                <c:pt idx="80">
                  <c:v>6240</c:v>
                </c:pt>
                <c:pt idx="81">
                  <c:v>6647</c:v>
                </c:pt>
                <c:pt idx="82">
                  <c:v>7045</c:v>
                </c:pt>
                <c:pt idx="83">
                  <c:v>7466</c:v>
                </c:pt>
                <c:pt idx="84">
                  <c:v>8176</c:v>
                </c:pt>
                <c:pt idx="85">
                  <c:v>8296</c:v>
                </c:pt>
              </c:numCache>
            </c:numRef>
          </c:xVal>
          <c:yVal>
            <c:numRef>
              <c:f>Active!$M$20:$M$989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18-4D2B-9657-75A7394677E5}"/>
            </c:ext>
          </c:extLst>
        </c:ser>
        <c:ser>
          <c:idx val="6"/>
          <c:order val="6"/>
          <c:tx>
            <c:strRef>
              <c:f>Active!$N$19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Active!$D$20:$D$89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0.01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Active!$D$20:$D$89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0.01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Active!$F$20:$F$989</c:f>
              <c:numCache>
                <c:formatCode>General</c:formatCode>
                <c:ptCount val="970"/>
                <c:pt idx="0">
                  <c:v>-4518</c:v>
                </c:pt>
                <c:pt idx="1">
                  <c:v>-4510</c:v>
                </c:pt>
                <c:pt idx="2">
                  <c:v>-4507</c:v>
                </c:pt>
                <c:pt idx="3">
                  <c:v>-4483</c:v>
                </c:pt>
                <c:pt idx="4">
                  <c:v>-4401</c:v>
                </c:pt>
                <c:pt idx="5">
                  <c:v>-4363</c:v>
                </c:pt>
                <c:pt idx="6">
                  <c:v>-4208</c:v>
                </c:pt>
                <c:pt idx="7">
                  <c:v>-4206</c:v>
                </c:pt>
                <c:pt idx="8">
                  <c:v>-4109</c:v>
                </c:pt>
                <c:pt idx="9">
                  <c:v>-4095</c:v>
                </c:pt>
                <c:pt idx="10">
                  <c:v>-4091</c:v>
                </c:pt>
                <c:pt idx="11">
                  <c:v>-4089</c:v>
                </c:pt>
                <c:pt idx="12">
                  <c:v>-4086</c:v>
                </c:pt>
                <c:pt idx="13">
                  <c:v>-4080</c:v>
                </c:pt>
                <c:pt idx="14">
                  <c:v>-4077</c:v>
                </c:pt>
                <c:pt idx="15">
                  <c:v>-3965</c:v>
                </c:pt>
                <c:pt idx="16">
                  <c:v>-3939</c:v>
                </c:pt>
                <c:pt idx="17">
                  <c:v>-3854</c:v>
                </c:pt>
                <c:pt idx="18">
                  <c:v>-3816</c:v>
                </c:pt>
                <c:pt idx="19">
                  <c:v>-3805</c:v>
                </c:pt>
                <c:pt idx="20">
                  <c:v>-3541</c:v>
                </c:pt>
                <c:pt idx="21">
                  <c:v>-3541</c:v>
                </c:pt>
                <c:pt idx="22">
                  <c:v>-3532</c:v>
                </c:pt>
                <c:pt idx="23">
                  <c:v>-3530</c:v>
                </c:pt>
                <c:pt idx="24">
                  <c:v>-3530</c:v>
                </c:pt>
                <c:pt idx="25">
                  <c:v>-3518</c:v>
                </c:pt>
                <c:pt idx="26">
                  <c:v>-3510</c:v>
                </c:pt>
                <c:pt idx="27">
                  <c:v>-3430</c:v>
                </c:pt>
                <c:pt idx="28">
                  <c:v>-3421</c:v>
                </c:pt>
                <c:pt idx="29">
                  <c:v>-3407</c:v>
                </c:pt>
                <c:pt idx="30">
                  <c:v>-3398</c:v>
                </c:pt>
                <c:pt idx="31">
                  <c:v>-3389</c:v>
                </c:pt>
                <c:pt idx="32">
                  <c:v>-3387</c:v>
                </c:pt>
                <c:pt idx="33">
                  <c:v>-3286</c:v>
                </c:pt>
                <c:pt idx="34">
                  <c:v>-3281</c:v>
                </c:pt>
                <c:pt idx="35">
                  <c:v>-3266</c:v>
                </c:pt>
                <c:pt idx="36">
                  <c:v>-3263</c:v>
                </c:pt>
                <c:pt idx="37">
                  <c:v>-3252</c:v>
                </c:pt>
                <c:pt idx="38">
                  <c:v>-1780</c:v>
                </c:pt>
                <c:pt idx="39">
                  <c:v>-1602</c:v>
                </c:pt>
                <c:pt idx="40">
                  <c:v>-1339</c:v>
                </c:pt>
                <c:pt idx="41">
                  <c:v>-1055</c:v>
                </c:pt>
                <c:pt idx="42">
                  <c:v>-757</c:v>
                </c:pt>
                <c:pt idx="43">
                  <c:v>-399</c:v>
                </c:pt>
                <c:pt idx="44">
                  <c:v>0</c:v>
                </c:pt>
                <c:pt idx="45">
                  <c:v>469</c:v>
                </c:pt>
                <c:pt idx="46">
                  <c:v>712</c:v>
                </c:pt>
                <c:pt idx="47">
                  <c:v>1285</c:v>
                </c:pt>
                <c:pt idx="48">
                  <c:v>1437</c:v>
                </c:pt>
                <c:pt idx="49">
                  <c:v>1563</c:v>
                </c:pt>
                <c:pt idx="50">
                  <c:v>1686</c:v>
                </c:pt>
                <c:pt idx="51">
                  <c:v>1932</c:v>
                </c:pt>
                <c:pt idx="52">
                  <c:v>2511</c:v>
                </c:pt>
                <c:pt idx="53">
                  <c:v>2663</c:v>
                </c:pt>
                <c:pt idx="54">
                  <c:v>2783</c:v>
                </c:pt>
                <c:pt idx="55">
                  <c:v>2806</c:v>
                </c:pt>
                <c:pt idx="56">
                  <c:v>2812</c:v>
                </c:pt>
                <c:pt idx="57">
                  <c:v>2906</c:v>
                </c:pt>
                <c:pt idx="58">
                  <c:v>2906</c:v>
                </c:pt>
                <c:pt idx="59">
                  <c:v>3055</c:v>
                </c:pt>
                <c:pt idx="60">
                  <c:v>3058</c:v>
                </c:pt>
                <c:pt idx="61">
                  <c:v>3061</c:v>
                </c:pt>
                <c:pt idx="62">
                  <c:v>3201</c:v>
                </c:pt>
                <c:pt idx="63">
                  <c:v>3330</c:v>
                </c:pt>
                <c:pt idx="64">
                  <c:v>3453</c:v>
                </c:pt>
                <c:pt idx="65">
                  <c:v>3599</c:v>
                </c:pt>
                <c:pt idx="66">
                  <c:v>3754</c:v>
                </c:pt>
                <c:pt idx="67">
                  <c:v>3757</c:v>
                </c:pt>
                <c:pt idx="68">
                  <c:v>3880</c:v>
                </c:pt>
                <c:pt idx="69">
                  <c:v>3880</c:v>
                </c:pt>
                <c:pt idx="70">
                  <c:v>4447</c:v>
                </c:pt>
                <c:pt idx="71">
                  <c:v>4702</c:v>
                </c:pt>
                <c:pt idx="72">
                  <c:v>4702</c:v>
                </c:pt>
                <c:pt idx="73">
                  <c:v>4851</c:v>
                </c:pt>
                <c:pt idx="74">
                  <c:v>4851</c:v>
                </c:pt>
                <c:pt idx="75">
                  <c:v>4851</c:v>
                </c:pt>
                <c:pt idx="76">
                  <c:v>5651</c:v>
                </c:pt>
                <c:pt idx="77">
                  <c:v>5652</c:v>
                </c:pt>
                <c:pt idx="78">
                  <c:v>5796</c:v>
                </c:pt>
                <c:pt idx="79">
                  <c:v>6005.5</c:v>
                </c:pt>
                <c:pt idx="80">
                  <c:v>6240</c:v>
                </c:pt>
                <c:pt idx="81">
                  <c:v>6647</c:v>
                </c:pt>
                <c:pt idx="82">
                  <c:v>7045</c:v>
                </c:pt>
                <c:pt idx="83">
                  <c:v>7466</c:v>
                </c:pt>
                <c:pt idx="84">
                  <c:v>8176</c:v>
                </c:pt>
                <c:pt idx="85">
                  <c:v>8296</c:v>
                </c:pt>
              </c:numCache>
            </c:numRef>
          </c:xVal>
          <c:yVal>
            <c:numRef>
              <c:f>Active!$N$20:$N$989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18-4D2B-9657-75A7394677E5}"/>
            </c:ext>
          </c:extLst>
        </c:ser>
        <c:ser>
          <c:idx val="7"/>
          <c:order val="7"/>
          <c:tx>
            <c:strRef>
              <c:f>Active!$O$19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Active!$F$20:$F$989</c:f>
              <c:numCache>
                <c:formatCode>General</c:formatCode>
                <c:ptCount val="970"/>
                <c:pt idx="0">
                  <c:v>-4518</c:v>
                </c:pt>
                <c:pt idx="1">
                  <c:v>-4510</c:v>
                </c:pt>
                <c:pt idx="2">
                  <c:v>-4507</c:v>
                </c:pt>
                <c:pt idx="3">
                  <c:v>-4483</c:v>
                </c:pt>
                <c:pt idx="4">
                  <c:v>-4401</c:v>
                </c:pt>
                <c:pt idx="5">
                  <c:v>-4363</c:v>
                </c:pt>
                <c:pt idx="6">
                  <c:v>-4208</c:v>
                </c:pt>
                <c:pt idx="7">
                  <c:v>-4206</c:v>
                </c:pt>
                <c:pt idx="8">
                  <c:v>-4109</c:v>
                </c:pt>
                <c:pt idx="9">
                  <c:v>-4095</c:v>
                </c:pt>
                <c:pt idx="10">
                  <c:v>-4091</c:v>
                </c:pt>
                <c:pt idx="11">
                  <c:v>-4089</c:v>
                </c:pt>
                <c:pt idx="12">
                  <c:v>-4086</c:v>
                </c:pt>
                <c:pt idx="13">
                  <c:v>-4080</c:v>
                </c:pt>
                <c:pt idx="14">
                  <c:v>-4077</c:v>
                </c:pt>
                <c:pt idx="15">
                  <c:v>-3965</c:v>
                </c:pt>
                <c:pt idx="16">
                  <c:v>-3939</c:v>
                </c:pt>
                <c:pt idx="17">
                  <c:v>-3854</c:v>
                </c:pt>
                <c:pt idx="18">
                  <c:v>-3816</c:v>
                </c:pt>
                <c:pt idx="19">
                  <c:v>-3805</c:v>
                </c:pt>
                <c:pt idx="20">
                  <c:v>-3541</c:v>
                </c:pt>
                <c:pt idx="21">
                  <c:v>-3541</c:v>
                </c:pt>
                <c:pt idx="22">
                  <c:v>-3532</c:v>
                </c:pt>
                <c:pt idx="23">
                  <c:v>-3530</c:v>
                </c:pt>
                <c:pt idx="24">
                  <c:v>-3530</c:v>
                </c:pt>
                <c:pt idx="25">
                  <c:v>-3518</c:v>
                </c:pt>
                <c:pt idx="26">
                  <c:v>-3510</c:v>
                </c:pt>
                <c:pt idx="27">
                  <c:v>-3430</c:v>
                </c:pt>
                <c:pt idx="28">
                  <c:v>-3421</c:v>
                </c:pt>
                <c:pt idx="29">
                  <c:v>-3407</c:v>
                </c:pt>
                <c:pt idx="30">
                  <c:v>-3398</c:v>
                </c:pt>
                <c:pt idx="31">
                  <c:v>-3389</c:v>
                </c:pt>
                <c:pt idx="32">
                  <c:v>-3387</c:v>
                </c:pt>
                <c:pt idx="33">
                  <c:v>-3286</c:v>
                </c:pt>
                <c:pt idx="34">
                  <c:v>-3281</c:v>
                </c:pt>
                <c:pt idx="35">
                  <c:v>-3266</c:v>
                </c:pt>
                <c:pt idx="36">
                  <c:v>-3263</c:v>
                </c:pt>
                <c:pt idx="37">
                  <c:v>-3252</c:v>
                </c:pt>
                <c:pt idx="38">
                  <c:v>-1780</c:v>
                </c:pt>
                <c:pt idx="39">
                  <c:v>-1602</c:v>
                </c:pt>
                <c:pt idx="40">
                  <c:v>-1339</c:v>
                </c:pt>
                <c:pt idx="41">
                  <c:v>-1055</c:v>
                </c:pt>
                <c:pt idx="42">
                  <c:v>-757</c:v>
                </c:pt>
                <c:pt idx="43">
                  <c:v>-399</c:v>
                </c:pt>
                <c:pt idx="44">
                  <c:v>0</c:v>
                </c:pt>
                <c:pt idx="45">
                  <c:v>469</c:v>
                </c:pt>
                <c:pt idx="46">
                  <c:v>712</c:v>
                </c:pt>
                <c:pt idx="47">
                  <c:v>1285</c:v>
                </c:pt>
                <c:pt idx="48">
                  <c:v>1437</c:v>
                </c:pt>
                <c:pt idx="49">
                  <c:v>1563</c:v>
                </c:pt>
                <c:pt idx="50">
                  <c:v>1686</c:v>
                </c:pt>
                <c:pt idx="51">
                  <c:v>1932</c:v>
                </c:pt>
                <c:pt idx="52">
                  <c:v>2511</c:v>
                </c:pt>
                <c:pt idx="53">
                  <c:v>2663</c:v>
                </c:pt>
                <c:pt idx="54">
                  <c:v>2783</c:v>
                </c:pt>
                <c:pt idx="55">
                  <c:v>2806</c:v>
                </c:pt>
                <c:pt idx="56">
                  <c:v>2812</c:v>
                </c:pt>
                <c:pt idx="57">
                  <c:v>2906</c:v>
                </c:pt>
                <c:pt idx="58">
                  <c:v>2906</c:v>
                </c:pt>
                <c:pt idx="59">
                  <c:v>3055</c:v>
                </c:pt>
                <c:pt idx="60">
                  <c:v>3058</c:v>
                </c:pt>
                <c:pt idx="61">
                  <c:v>3061</c:v>
                </c:pt>
                <c:pt idx="62">
                  <c:v>3201</c:v>
                </c:pt>
                <c:pt idx="63">
                  <c:v>3330</c:v>
                </c:pt>
                <c:pt idx="64">
                  <c:v>3453</c:v>
                </c:pt>
                <c:pt idx="65">
                  <c:v>3599</c:v>
                </c:pt>
                <c:pt idx="66">
                  <c:v>3754</c:v>
                </c:pt>
                <c:pt idx="67">
                  <c:v>3757</c:v>
                </c:pt>
                <c:pt idx="68">
                  <c:v>3880</c:v>
                </c:pt>
                <c:pt idx="69">
                  <c:v>3880</c:v>
                </c:pt>
                <c:pt idx="70">
                  <c:v>4447</c:v>
                </c:pt>
                <c:pt idx="71">
                  <c:v>4702</c:v>
                </c:pt>
                <c:pt idx="72">
                  <c:v>4702</c:v>
                </c:pt>
                <c:pt idx="73">
                  <c:v>4851</c:v>
                </c:pt>
                <c:pt idx="74">
                  <c:v>4851</c:v>
                </c:pt>
                <c:pt idx="75">
                  <c:v>4851</c:v>
                </c:pt>
                <c:pt idx="76">
                  <c:v>5651</c:v>
                </c:pt>
                <c:pt idx="77">
                  <c:v>5652</c:v>
                </c:pt>
                <c:pt idx="78">
                  <c:v>5796</c:v>
                </c:pt>
                <c:pt idx="79">
                  <c:v>6005.5</c:v>
                </c:pt>
                <c:pt idx="80">
                  <c:v>6240</c:v>
                </c:pt>
                <c:pt idx="81">
                  <c:v>6647</c:v>
                </c:pt>
                <c:pt idx="82">
                  <c:v>7045</c:v>
                </c:pt>
                <c:pt idx="83">
                  <c:v>7466</c:v>
                </c:pt>
                <c:pt idx="84">
                  <c:v>8176</c:v>
                </c:pt>
                <c:pt idx="85">
                  <c:v>8296</c:v>
                </c:pt>
              </c:numCache>
            </c:numRef>
          </c:xVal>
          <c:yVal>
            <c:numRef>
              <c:f>Active!$O$20:$O$989</c:f>
              <c:numCache>
                <c:formatCode>General</c:formatCode>
                <c:ptCount val="970"/>
                <c:pt idx="77">
                  <c:v>-2.6833988514954964E-2</c:v>
                </c:pt>
                <c:pt idx="78">
                  <c:v>-2.8333799111547694E-2</c:v>
                </c:pt>
                <c:pt idx="79">
                  <c:v>-3.0515815222562824E-2</c:v>
                </c:pt>
                <c:pt idx="80">
                  <c:v>-3.2958215117708627E-2</c:v>
                </c:pt>
                <c:pt idx="81">
                  <c:v>-3.7197263123356146E-2</c:v>
                </c:pt>
                <c:pt idx="82">
                  <c:v>-4.1342572966716611E-2</c:v>
                </c:pt>
                <c:pt idx="83">
                  <c:v>-4.5727435891477312E-2</c:v>
                </c:pt>
                <c:pt idx="84">
                  <c:v>-5.3122335360788704E-2</c:v>
                </c:pt>
                <c:pt idx="85">
                  <c:v>-5.437217752461599E-2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18-4D2B-9657-75A739467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260000"/>
        <c:axId val="1"/>
      </c:scatterChart>
      <c:valAx>
        <c:axId val="762260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3367887094921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1784511784511785E-2"/>
              <c:y val="0.359756737724857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260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2865487773624"/>
          <c:y val="0.92073298764483702"/>
          <c:w val="0.6835027439751848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95250</xdr:colOff>
      <xdr:row>18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B439706-3FEE-BC48-FF64-71CF1C91E2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809" TargetMode="External"/><Relationship Id="rId7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konkoly.hu/cgi-bin/IBVS?125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988" TargetMode="External"/><Relationship Id="rId5" Type="http://schemas.openxmlformats.org/officeDocument/2006/relationships/hyperlink" Target="http://www.bav-astro.de/sfs/BAVM_link.php?BAVMnr=193" TargetMode="External"/><Relationship Id="rId4" Type="http://schemas.openxmlformats.org/officeDocument/2006/relationships/hyperlink" Target="http://www.konkoly.hu/cgi-bin/IBVS?58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3"/>
  <sheetViews>
    <sheetView tabSelected="1" workbookViewId="0">
      <pane xSplit="14" ySplit="22" topLeftCell="O87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7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56</v>
      </c>
    </row>
    <row r="2" spans="1:6" ht="12.95" customHeight="1" x14ac:dyDescent="0.2">
      <c r="A2" t="s">
        <v>26</v>
      </c>
      <c r="B2" s="10" t="s">
        <v>57</v>
      </c>
      <c r="D2" s="31" t="s">
        <v>68</v>
      </c>
    </row>
    <row r="3" spans="1:6" ht="12.95" customHeight="1" x14ac:dyDescent="0.2"/>
    <row r="4" spans="1:6" ht="12.95" customHeight="1" thickTop="1" thickBot="1" x14ac:dyDescent="0.25">
      <c r="A4" s="5" t="s">
        <v>2</v>
      </c>
      <c r="C4" s="2">
        <v>37786.078999999998</v>
      </c>
      <c r="D4" s="3">
        <v>2.6508759999999998</v>
      </c>
    </row>
    <row r="5" spans="1:6" ht="12.95" customHeight="1" thickTop="1" x14ac:dyDescent="0.2">
      <c r="A5" s="13" t="s">
        <v>60</v>
      </c>
      <c r="B5" s="8"/>
      <c r="C5" s="14">
        <v>-9.5</v>
      </c>
      <c r="D5" s="8" t="s">
        <v>61</v>
      </c>
    </row>
    <row r="6" spans="1:6" ht="12.95" customHeight="1" x14ac:dyDescent="0.2">
      <c r="A6" s="5" t="s">
        <v>3</v>
      </c>
    </row>
    <row r="7" spans="1:6" ht="12.95" customHeight="1" x14ac:dyDescent="0.2">
      <c r="A7" t="s">
        <v>4</v>
      </c>
      <c r="C7">
        <f>+C4</f>
        <v>37786.078999999998</v>
      </c>
    </row>
    <row r="8" spans="1:6" ht="12.95" customHeight="1" x14ac:dyDescent="0.2">
      <c r="A8" t="s">
        <v>5</v>
      </c>
      <c r="C8">
        <f>+D4</f>
        <v>2.6508759999999998</v>
      </c>
    </row>
    <row r="9" spans="1:6" ht="12.95" customHeight="1" x14ac:dyDescent="0.2">
      <c r="A9" s="36" t="s">
        <v>67</v>
      </c>
      <c r="B9" s="37">
        <v>100</v>
      </c>
      <c r="C9" s="34" t="str">
        <f>"F"&amp;B9</f>
        <v>F100</v>
      </c>
      <c r="D9" s="35" t="str">
        <f>"G"&amp;B9</f>
        <v>G100</v>
      </c>
    </row>
    <row r="10" spans="1:6" ht="12.95" customHeight="1" thickBot="1" x14ac:dyDescent="0.25">
      <c r="A10" s="8"/>
      <c r="B10" s="8"/>
      <c r="C10" s="4" t="s">
        <v>22</v>
      </c>
      <c r="D10" s="4" t="s">
        <v>23</v>
      </c>
      <c r="E10" s="8"/>
    </row>
    <row r="11" spans="1:6" ht="12.95" customHeight="1" x14ac:dyDescent="0.2">
      <c r="A11" s="8" t="s">
        <v>18</v>
      </c>
      <c r="B11" s="8"/>
      <c r="C11" s="33">
        <f ca="1">INTERCEPT(INDIRECT($D$9):G989,INDIRECT($C$9):F989)</f>
        <v>3.2033577401309819E-2</v>
      </c>
      <c r="D11" s="9"/>
      <c r="E11" s="8"/>
    </row>
    <row r="12" spans="1:6" ht="12.95" customHeight="1" x14ac:dyDescent="0.2">
      <c r="A12" s="8" t="s">
        <v>19</v>
      </c>
      <c r="B12" s="8"/>
      <c r="C12" s="33">
        <f ca="1">SLOPE(INDIRECT($D$9):G989,INDIRECT($C$9):F989)</f>
        <v>-1.0415351365227315E-5</v>
      </c>
      <c r="D12" s="9"/>
      <c r="E12" s="8"/>
    </row>
    <row r="13" spans="1:6" ht="12.95" customHeight="1" x14ac:dyDescent="0.2">
      <c r="A13" s="8" t="s">
        <v>21</v>
      </c>
      <c r="B13" s="8"/>
      <c r="C13" s="9" t="s">
        <v>16</v>
      </c>
    </row>
    <row r="14" spans="1:6" ht="12.95" customHeight="1" x14ac:dyDescent="0.2">
      <c r="A14" s="8"/>
      <c r="B14" s="8"/>
      <c r="C14" s="8"/>
      <c r="E14" s="17" t="s">
        <v>71</v>
      </c>
      <c r="F14" s="65">
        <v>1</v>
      </c>
    </row>
    <row r="15" spans="1:6" ht="12.95" customHeight="1" x14ac:dyDescent="0.2">
      <c r="A15" s="15" t="s">
        <v>20</v>
      </c>
      <c r="B15" s="8"/>
      <c r="C15" s="16">
        <f ca="1">(C7+C11)+(C8+C12)*INT(MAX(F20:F3530))</f>
        <v>59777.691923822465</v>
      </c>
      <c r="E15" s="17" t="s">
        <v>62</v>
      </c>
      <c r="F15" s="18">
        <f ca="1">NOW()+15018.5+$C$5/24</f>
        <v>60320.621742824071</v>
      </c>
    </row>
    <row r="16" spans="1:6" ht="12.95" customHeight="1" x14ac:dyDescent="0.2">
      <c r="A16" s="19" t="s">
        <v>6</v>
      </c>
      <c r="B16" s="8"/>
      <c r="C16" s="20">
        <f ca="1">+C8+C12</f>
        <v>2.6508655846486344</v>
      </c>
      <c r="E16" s="17" t="s">
        <v>72</v>
      </c>
      <c r="F16" s="18">
        <f ca="1">ROUND(2*(F15-$C$7)/$C$8,0)/2+F14</f>
        <v>8502</v>
      </c>
    </row>
    <row r="17" spans="1:32" ht="12.95" customHeight="1" thickBot="1" x14ac:dyDescent="0.25">
      <c r="A17" s="17" t="s">
        <v>58</v>
      </c>
      <c r="B17" s="8"/>
      <c r="C17" s="8">
        <f>COUNT(C20:C2188)</f>
        <v>86</v>
      </c>
      <c r="E17" s="17" t="s">
        <v>63</v>
      </c>
      <c r="F17" s="35">
        <f ca="1">ROUND(2*(F15-$C$15)/$C$16,0)/2+F14</f>
        <v>206</v>
      </c>
    </row>
    <row r="18" spans="1:32" ht="12.95" customHeight="1" thickTop="1" thickBot="1" x14ac:dyDescent="0.25">
      <c r="A18" s="19" t="s">
        <v>7</v>
      </c>
      <c r="B18" s="8"/>
      <c r="C18" s="22">
        <f ca="1">+C15</f>
        <v>59777.691923822465</v>
      </c>
      <c r="D18" s="23">
        <f ca="1">+C16</f>
        <v>2.6508655846486344</v>
      </c>
      <c r="E18" s="17" t="s">
        <v>64</v>
      </c>
      <c r="F18" s="21">
        <f ca="1">+$C$15+$C$16*F17-15018.5-$C$5/24</f>
        <v>45305.666067593418</v>
      </c>
    </row>
    <row r="19" spans="1:32" ht="12.95" customHeight="1" thickTop="1" thickBot="1" x14ac:dyDescent="0.25">
      <c r="A19" s="4" t="s">
        <v>8</v>
      </c>
      <c r="B19" s="4" t="s">
        <v>9</v>
      </c>
      <c r="C19" s="4" t="s">
        <v>10</v>
      </c>
      <c r="D19" s="4" t="s">
        <v>15</v>
      </c>
      <c r="E19" s="4" t="s">
        <v>11</v>
      </c>
      <c r="F19" s="4" t="s">
        <v>12</v>
      </c>
      <c r="G19" s="4" t="s">
        <v>13</v>
      </c>
      <c r="H19" s="7" t="s">
        <v>81</v>
      </c>
      <c r="I19" s="7" t="s">
        <v>84</v>
      </c>
      <c r="J19" s="7" t="s">
        <v>78</v>
      </c>
      <c r="K19" s="7" t="s">
        <v>76</v>
      </c>
      <c r="L19" s="7" t="s">
        <v>365</v>
      </c>
      <c r="M19" s="7" t="s">
        <v>366</v>
      </c>
      <c r="N19" s="7" t="s">
        <v>367</v>
      </c>
      <c r="O19" s="7" t="s">
        <v>25</v>
      </c>
      <c r="P19" s="6" t="s">
        <v>24</v>
      </c>
      <c r="Q19" s="4" t="s">
        <v>17</v>
      </c>
      <c r="R19" s="38" t="s">
        <v>70</v>
      </c>
    </row>
    <row r="20" spans="1:32" s="26" customFormat="1" ht="12.95" customHeight="1" x14ac:dyDescent="0.2">
      <c r="A20" s="30" t="s">
        <v>91</v>
      </c>
      <c r="B20" s="40" t="s">
        <v>55</v>
      </c>
      <c r="C20" s="29">
        <v>25809.337</v>
      </c>
      <c r="D20" s="29" t="s">
        <v>84</v>
      </c>
      <c r="E20" s="28">
        <f t="shared" ref="E20:E51" si="0">+(C20-C$7)/C$8</f>
        <v>-4518.0317751565899</v>
      </c>
      <c r="F20" s="26">
        <f t="shared" ref="F20:F51" si="1">ROUND(2*E20,0)/2</f>
        <v>-4518</v>
      </c>
      <c r="G20" s="26">
        <f t="shared" ref="G20:G51" si="2">+C20-(C$7+F20*C$8)</f>
        <v>-8.4232000001065899E-2</v>
      </c>
      <c r="I20" s="26">
        <f t="shared" ref="I20:I51" si="3">G20</f>
        <v>-8.4232000001065899E-2</v>
      </c>
      <c r="Q20" s="27">
        <f t="shared" ref="Q20:Q51" si="4">+C20-15018.5</f>
        <v>10790.837</v>
      </c>
      <c r="R20"/>
      <c r="S20"/>
      <c r="T20"/>
      <c r="U20"/>
      <c r="V20"/>
      <c r="W20"/>
      <c r="X20"/>
    </row>
    <row r="21" spans="1:32" s="26" customFormat="1" ht="12.95" customHeight="1" x14ac:dyDescent="0.2">
      <c r="A21" s="30" t="s">
        <v>91</v>
      </c>
      <c r="B21" s="40" t="s">
        <v>55</v>
      </c>
      <c r="C21" s="29">
        <v>25830.541000000001</v>
      </c>
      <c r="D21" s="29" t="s">
        <v>84</v>
      </c>
      <c r="E21" s="28">
        <f t="shared" si="0"/>
        <v>-4510.0329098758293</v>
      </c>
      <c r="F21" s="26">
        <f t="shared" si="1"/>
        <v>-4510</v>
      </c>
      <c r="G21" s="26">
        <f t="shared" si="2"/>
        <v>-8.7239999997109408E-2</v>
      </c>
      <c r="I21" s="26">
        <f t="shared" si="3"/>
        <v>-8.7239999997109408E-2</v>
      </c>
      <c r="Q21" s="27">
        <f t="shared" si="4"/>
        <v>10812.041000000001</v>
      </c>
      <c r="R21"/>
      <c r="S21"/>
      <c r="T21"/>
      <c r="U21"/>
      <c r="V21"/>
      <c r="W21"/>
      <c r="X21"/>
    </row>
    <row r="22" spans="1:32" s="26" customFormat="1" ht="12.95" customHeight="1" x14ac:dyDescent="0.2">
      <c r="A22" s="30" t="s">
        <v>91</v>
      </c>
      <c r="B22" s="40" t="s">
        <v>55</v>
      </c>
      <c r="C22" s="29">
        <v>25838.486000000001</v>
      </c>
      <c r="D22" s="29" t="s">
        <v>84</v>
      </c>
      <c r="E22" s="28">
        <f t="shared" si="0"/>
        <v>-4507.0357874151787</v>
      </c>
      <c r="F22" s="26">
        <f t="shared" si="1"/>
        <v>-4507</v>
      </c>
      <c r="G22" s="26">
        <f t="shared" si="2"/>
        <v>-9.48679999964952E-2</v>
      </c>
      <c r="I22" s="26">
        <f t="shared" si="3"/>
        <v>-9.48679999964952E-2</v>
      </c>
      <c r="Q22" s="27">
        <f t="shared" si="4"/>
        <v>10819.986000000001</v>
      </c>
      <c r="R22"/>
      <c r="S22"/>
      <c r="T22"/>
      <c r="U22"/>
      <c r="V22"/>
      <c r="W22"/>
      <c r="X22"/>
      <c r="AB22" s="26">
        <v>16</v>
      </c>
      <c r="AD22" s="26" t="s">
        <v>27</v>
      </c>
      <c r="AF22" s="26" t="s">
        <v>29</v>
      </c>
    </row>
    <row r="23" spans="1:32" s="26" customFormat="1" ht="12.95" customHeight="1" x14ac:dyDescent="0.2">
      <c r="A23" s="30" t="s">
        <v>91</v>
      </c>
      <c r="B23" s="40" t="s">
        <v>55</v>
      </c>
      <c r="C23" s="29">
        <v>25902.125</v>
      </c>
      <c r="D23" s="29" t="s">
        <v>84</v>
      </c>
      <c r="E23" s="28">
        <f t="shared" si="0"/>
        <v>-4483.0290062605718</v>
      </c>
      <c r="F23" s="26">
        <f t="shared" si="1"/>
        <v>-4483</v>
      </c>
      <c r="G23" s="26">
        <f t="shared" si="2"/>
        <v>-7.6891999997314997E-2</v>
      </c>
      <c r="I23" s="26">
        <f t="shared" si="3"/>
        <v>-7.6891999997314997E-2</v>
      </c>
      <c r="Q23" s="27">
        <f t="shared" si="4"/>
        <v>10883.625</v>
      </c>
      <c r="R23"/>
      <c r="S23"/>
      <c r="T23"/>
      <c r="U23"/>
      <c r="V23"/>
      <c r="W23"/>
      <c r="X23"/>
      <c r="AA23" s="26" t="s">
        <v>30</v>
      </c>
      <c r="AB23" s="26">
        <v>7</v>
      </c>
      <c r="AD23" s="26" t="s">
        <v>31</v>
      </c>
      <c r="AF23" s="26" t="s">
        <v>29</v>
      </c>
    </row>
    <row r="24" spans="1:32" s="26" customFormat="1" ht="12.95" customHeight="1" x14ac:dyDescent="0.2">
      <c r="A24" s="30" t="s">
        <v>91</v>
      </c>
      <c r="B24" s="40" t="s">
        <v>55</v>
      </c>
      <c r="C24" s="29">
        <v>26119.523000000001</v>
      </c>
      <c r="D24" s="29" t="s">
        <v>84</v>
      </c>
      <c r="E24" s="28">
        <f t="shared" si="0"/>
        <v>-4401.0191348067574</v>
      </c>
      <c r="F24" s="26">
        <f t="shared" si="1"/>
        <v>-4401</v>
      </c>
      <c r="G24" s="26">
        <f t="shared" si="2"/>
        <v>-5.0723999996989733E-2</v>
      </c>
      <c r="I24" s="26">
        <f t="shared" si="3"/>
        <v>-5.0723999996989733E-2</v>
      </c>
      <c r="Q24" s="27">
        <f t="shared" si="4"/>
        <v>11101.023000000001</v>
      </c>
      <c r="R24"/>
      <c r="S24"/>
      <c r="T24"/>
      <c r="U24"/>
      <c r="V24"/>
      <c r="W24"/>
      <c r="X24"/>
      <c r="AA24" s="26" t="s">
        <v>30</v>
      </c>
      <c r="AB24" s="26">
        <v>17</v>
      </c>
      <c r="AD24" s="26" t="s">
        <v>27</v>
      </c>
      <c r="AF24" s="26" t="s">
        <v>29</v>
      </c>
    </row>
    <row r="25" spans="1:32" s="26" customFormat="1" ht="12.95" customHeight="1" x14ac:dyDescent="0.2">
      <c r="A25" s="30" t="s">
        <v>91</v>
      </c>
      <c r="B25" s="40" t="s">
        <v>55</v>
      </c>
      <c r="C25" s="29">
        <v>26220.224999999999</v>
      </c>
      <c r="D25" s="29" t="s">
        <v>84</v>
      </c>
      <c r="E25" s="28">
        <f t="shared" si="0"/>
        <v>-4363.0309376975765</v>
      </c>
      <c r="F25" s="26">
        <f t="shared" si="1"/>
        <v>-4363</v>
      </c>
      <c r="G25" s="26">
        <f t="shared" si="2"/>
        <v>-8.2011999998940155E-2</v>
      </c>
      <c r="I25" s="26">
        <f t="shared" si="3"/>
        <v>-8.2011999998940155E-2</v>
      </c>
      <c r="Q25" s="27">
        <f t="shared" si="4"/>
        <v>11201.724999999999</v>
      </c>
      <c r="R25"/>
      <c r="S25"/>
      <c r="T25"/>
      <c r="U25"/>
      <c r="V25"/>
      <c r="W25"/>
      <c r="X25"/>
      <c r="AA25" s="26" t="s">
        <v>30</v>
      </c>
      <c r="AB25" s="26">
        <v>23</v>
      </c>
      <c r="AD25" s="26" t="s">
        <v>27</v>
      </c>
      <c r="AF25" s="26" t="s">
        <v>29</v>
      </c>
    </row>
    <row r="26" spans="1:32" s="26" customFormat="1" ht="12.95" customHeight="1" x14ac:dyDescent="0.2">
      <c r="A26" s="30" t="s">
        <v>91</v>
      </c>
      <c r="B26" s="40" t="s">
        <v>55</v>
      </c>
      <c r="C26" s="29">
        <v>26631.146000000001</v>
      </c>
      <c r="D26" s="29" t="s">
        <v>84</v>
      </c>
      <c r="E26" s="28">
        <f t="shared" si="0"/>
        <v>-4208.0176515234953</v>
      </c>
      <c r="F26" s="26">
        <f t="shared" si="1"/>
        <v>-4208</v>
      </c>
      <c r="G26" s="26">
        <f t="shared" si="2"/>
        <v>-4.6791999997367384E-2</v>
      </c>
      <c r="I26" s="26">
        <f t="shared" si="3"/>
        <v>-4.6791999997367384E-2</v>
      </c>
      <c r="Q26" s="27">
        <f t="shared" si="4"/>
        <v>11612.646000000001</v>
      </c>
      <c r="R26"/>
      <c r="S26"/>
      <c r="T26"/>
      <c r="U26"/>
      <c r="V26"/>
      <c r="W26"/>
      <c r="X26"/>
      <c r="AA26" s="26" t="s">
        <v>30</v>
      </c>
      <c r="AB26" s="26">
        <v>8</v>
      </c>
      <c r="AD26" s="26" t="s">
        <v>35</v>
      </c>
      <c r="AF26" s="26" t="s">
        <v>29</v>
      </c>
    </row>
    <row r="27" spans="1:32" s="26" customFormat="1" ht="12.95" customHeight="1" x14ac:dyDescent="0.2">
      <c r="A27" s="30" t="s">
        <v>91</v>
      </c>
      <c r="B27" s="40" t="s">
        <v>55</v>
      </c>
      <c r="C27" s="29">
        <v>26636.440999999999</v>
      </c>
      <c r="D27" s="29" t="s">
        <v>84</v>
      </c>
      <c r="E27" s="28">
        <f t="shared" si="0"/>
        <v>-4206.0201986060456</v>
      </c>
      <c r="F27" s="26">
        <f t="shared" si="1"/>
        <v>-4206</v>
      </c>
      <c r="G27" s="26">
        <f t="shared" si="2"/>
        <v>-5.3544000002148096E-2</v>
      </c>
      <c r="I27" s="26">
        <f t="shared" si="3"/>
        <v>-5.3544000002148096E-2</v>
      </c>
      <c r="Q27" s="27">
        <f t="shared" si="4"/>
        <v>11617.940999999999</v>
      </c>
      <c r="R27"/>
      <c r="S27"/>
      <c r="T27"/>
      <c r="U27"/>
      <c r="V27"/>
      <c r="W27"/>
      <c r="X27"/>
      <c r="AA27" s="26" t="s">
        <v>30</v>
      </c>
      <c r="AB27" s="26">
        <v>11</v>
      </c>
      <c r="AD27" s="26" t="s">
        <v>27</v>
      </c>
      <c r="AF27" s="26" t="s">
        <v>29</v>
      </c>
    </row>
    <row r="28" spans="1:32" s="26" customFormat="1" ht="12.95" customHeight="1" x14ac:dyDescent="0.2">
      <c r="A28" s="30" t="s">
        <v>91</v>
      </c>
      <c r="B28" s="40" t="s">
        <v>55</v>
      </c>
      <c r="C28" s="29">
        <v>26893.571</v>
      </c>
      <c r="D28" s="29" t="s">
        <v>84</v>
      </c>
      <c r="E28" s="28">
        <f t="shared" si="0"/>
        <v>-4109.0220742124484</v>
      </c>
      <c r="F28" s="26">
        <f t="shared" si="1"/>
        <v>-4109</v>
      </c>
      <c r="G28" s="26">
        <f t="shared" si="2"/>
        <v>-5.8516000000963686E-2</v>
      </c>
      <c r="I28" s="26">
        <f t="shared" si="3"/>
        <v>-5.8516000000963686E-2</v>
      </c>
      <c r="Q28" s="27">
        <f t="shared" si="4"/>
        <v>11875.071</v>
      </c>
      <c r="R28"/>
      <c r="S28"/>
      <c r="T28"/>
      <c r="U28"/>
      <c r="V28"/>
      <c r="W28"/>
      <c r="X28"/>
      <c r="AA28" s="26" t="s">
        <v>30</v>
      </c>
      <c r="AB28" s="26">
        <v>6</v>
      </c>
      <c r="AD28" s="26" t="s">
        <v>35</v>
      </c>
      <c r="AF28" s="26" t="s">
        <v>29</v>
      </c>
    </row>
    <row r="29" spans="1:32" s="26" customFormat="1" ht="12.95" customHeight="1" x14ac:dyDescent="0.2">
      <c r="A29" s="30" t="s">
        <v>91</v>
      </c>
      <c r="B29" s="40" t="s">
        <v>55</v>
      </c>
      <c r="C29" s="29">
        <v>26930.684000000001</v>
      </c>
      <c r="D29" s="29" t="s">
        <v>84</v>
      </c>
      <c r="E29" s="28">
        <f t="shared" si="0"/>
        <v>-4095.0217965683787</v>
      </c>
      <c r="F29" s="26">
        <f t="shared" si="1"/>
        <v>-4095</v>
      </c>
      <c r="G29" s="26">
        <f t="shared" si="2"/>
        <v>-5.777999999554595E-2</v>
      </c>
      <c r="I29" s="26">
        <f t="shared" si="3"/>
        <v>-5.777999999554595E-2</v>
      </c>
      <c r="Q29" s="27">
        <f t="shared" si="4"/>
        <v>11912.184000000001</v>
      </c>
      <c r="R29"/>
      <c r="S29"/>
      <c r="T29"/>
      <c r="U29"/>
      <c r="V29"/>
      <c r="W29"/>
      <c r="X29"/>
      <c r="AA29" s="26" t="s">
        <v>30</v>
      </c>
      <c r="AB29" s="26">
        <v>10</v>
      </c>
      <c r="AD29" s="26" t="s">
        <v>27</v>
      </c>
      <c r="AF29" s="26" t="s">
        <v>29</v>
      </c>
    </row>
    <row r="30" spans="1:32" s="26" customFormat="1" ht="12.95" customHeight="1" x14ac:dyDescent="0.2">
      <c r="A30" s="30" t="s">
        <v>91</v>
      </c>
      <c r="B30" s="40" t="s">
        <v>55</v>
      </c>
      <c r="C30" s="29">
        <v>26941.282999999999</v>
      </c>
      <c r="D30" s="29" t="s">
        <v>84</v>
      </c>
      <c r="E30" s="28">
        <f t="shared" si="0"/>
        <v>-4091.0234956293689</v>
      </c>
      <c r="F30" s="26">
        <f t="shared" si="1"/>
        <v>-4091</v>
      </c>
      <c r="G30" s="26">
        <f t="shared" si="2"/>
        <v>-6.2283999999635853E-2</v>
      </c>
      <c r="I30" s="26">
        <f t="shared" si="3"/>
        <v>-6.2283999999635853E-2</v>
      </c>
      <c r="Q30" s="27">
        <f t="shared" si="4"/>
        <v>11922.782999999999</v>
      </c>
      <c r="R30"/>
      <c r="S30"/>
      <c r="T30"/>
      <c r="U30"/>
      <c r="V30"/>
      <c r="W30"/>
      <c r="X30"/>
      <c r="AA30" s="26" t="s">
        <v>30</v>
      </c>
      <c r="AB30" s="26">
        <v>7</v>
      </c>
      <c r="AD30" s="26" t="s">
        <v>35</v>
      </c>
      <c r="AF30" s="26" t="s">
        <v>29</v>
      </c>
    </row>
    <row r="31" spans="1:32" s="26" customFormat="1" ht="12.95" customHeight="1" x14ac:dyDescent="0.2">
      <c r="A31" s="30" t="s">
        <v>91</v>
      </c>
      <c r="B31" s="40" t="s">
        <v>55</v>
      </c>
      <c r="C31" s="29">
        <v>26946.588</v>
      </c>
      <c r="D31" s="29" t="s">
        <v>84</v>
      </c>
      <c r="E31" s="28">
        <f t="shared" si="0"/>
        <v>-4089.0222703740192</v>
      </c>
      <c r="F31" s="26">
        <f t="shared" si="1"/>
        <v>-4089</v>
      </c>
      <c r="G31" s="26">
        <f t="shared" si="2"/>
        <v>-5.9035999998741318E-2</v>
      </c>
      <c r="I31" s="26">
        <f t="shared" si="3"/>
        <v>-5.9035999998741318E-2</v>
      </c>
      <c r="Q31" s="27">
        <f t="shared" si="4"/>
        <v>11928.088</v>
      </c>
      <c r="R31"/>
      <c r="S31"/>
      <c r="T31"/>
      <c r="U31"/>
      <c r="V31"/>
      <c r="W31"/>
      <c r="X31"/>
      <c r="AA31" s="26" t="s">
        <v>30</v>
      </c>
      <c r="AB31" s="26">
        <v>4</v>
      </c>
      <c r="AD31" s="26" t="s">
        <v>35</v>
      </c>
      <c r="AF31" s="26" t="s">
        <v>29</v>
      </c>
    </row>
    <row r="32" spans="1:32" s="26" customFormat="1" ht="12.95" customHeight="1" x14ac:dyDescent="0.2">
      <c r="A32" s="30" t="s">
        <v>91</v>
      </c>
      <c r="B32" s="40" t="s">
        <v>55</v>
      </c>
      <c r="C32" s="29">
        <v>26954.542000000001</v>
      </c>
      <c r="D32" s="29" t="s">
        <v>84</v>
      </c>
      <c r="E32" s="28">
        <f t="shared" si="0"/>
        <v>-4086.0217528092589</v>
      </c>
      <c r="F32" s="26">
        <f t="shared" si="1"/>
        <v>-4086</v>
      </c>
      <c r="G32" s="26">
        <f t="shared" si="2"/>
        <v>-5.7663999999931548E-2</v>
      </c>
      <c r="I32" s="26">
        <f t="shared" si="3"/>
        <v>-5.7663999999931548E-2</v>
      </c>
      <c r="Q32" s="27">
        <f t="shared" si="4"/>
        <v>11936.042000000001</v>
      </c>
      <c r="R32"/>
      <c r="S32"/>
      <c r="T32"/>
      <c r="U32"/>
      <c r="V32"/>
      <c r="W32"/>
      <c r="X32"/>
      <c r="AA32" s="26" t="s">
        <v>30</v>
      </c>
      <c r="AB32" s="26">
        <v>11</v>
      </c>
      <c r="AD32" s="26" t="s">
        <v>27</v>
      </c>
      <c r="AF32" s="26" t="s">
        <v>29</v>
      </c>
    </row>
    <row r="33" spans="1:32" s="26" customFormat="1" ht="12.95" customHeight="1" x14ac:dyDescent="0.2">
      <c r="A33" s="30" t="s">
        <v>91</v>
      </c>
      <c r="B33" s="40" t="s">
        <v>55</v>
      </c>
      <c r="C33" s="29">
        <v>26970.449000000001</v>
      </c>
      <c r="D33" s="29" t="s">
        <v>84</v>
      </c>
      <c r="E33" s="28">
        <f t="shared" si="0"/>
        <v>-4080.0210949135299</v>
      </c>
      <c r="F33" s="26">
        <f t="shared" si="1"/>
        <v>-4080</v>
      </c>
      <c r="G33" s="26">
        <f t="shared" si="2"/>
        <v>-5.5919999998877756E-2</v>
      </c>
      <c r="I33" s="26">
        <f t="shared" si="3"/>
        <v>-5.5919999998877756E-2</v>
      </c>
      <c r="Q33" s="27">
        <f t="shared" si="4"/>
        <v>11951.949000000001</v>
      </c>
      <c r="R33"/>
      <c r="S33"/>
      <c r="T33"/>
      <c r="U33"/>
      <c r="V33"/>
      <c r="W33"/>
      <c r="X33"/>
      <c r="AA33" s="26" t="s">
        <v>30</v>
      </c>
      <c r="AB33" s="26">
        <v>7</v>
      </c>
      <c r="AD33" s="26" t="s">
        <v>35</v>
      </c>
      <c r="AF33" s="26" t="s">
        <v>29</v>
      </c>
    </row>
    <row r="34" spans="1:32" s="26" customFormat="1" ht="12.95" customHeight="1" x14ac:dyDescent="0.2">
      <c r="A34" s="30" t="s">
        <v>91</v>
      </c>
      <c r="B34" s="40" t="s">
        <v>55</v>
      </c>
      <c r="C34" s="29">
        <v>26978.387999999999</v>
      </c>
      <c r="D34" s="29" t="s">
        <v>84</v>
      </c>
      <c r="E34" s="28">
        <f t="shared" si="0"/>
        <v>-4077.0262358556188</v>
      </c>
      <c r="F34" s="26">
        <f t="shared" si="1"/>
        <v>-4077</v>
      </c>
      <c r="G34" s="26">
        <f t="shared" si="2"/>
        <v>-6.954799999948591E-2</v>
      </c>
      <c r="I34" s="26">
        <f t="shared" si="3"/>
        <v>-6.954799999948591E-2</v>
      </c>
      <c r="Q34" s="27">
        <f t="shared" si="4"/>
        <v>11959.887999999999</v>
      </c>
      <c r="R34"/>
      <c r="S34"/>
      <c r="T34"/>
      <c r="U34"/>
      <c r="V34"/>
      <c r="W34"/>
      <c r="X34"/>
      <c r="AA34" s="26" t="s">
        <v>30</v>
      </c>
      <c r="AB34" s="26">
        <v>13</v>
      </c>
      <c r="AD34" s="26" t="s">
        <v>27</v>
      </c>
      <c r="AF34" s="26" t="s">
        <v>29</v>
      </c>
    </row>
    <row r="35" spans="1:32" s="26" customFormat="1" ht="12.95" customHeight="1" x14ac:dyDescent="0.2">
      <c r="A35" s="30" t="s">
        <v>136</v>
      </c>
      <c r="B35" s="40" t="s">
        <v>55</v>
      </c>
      <c r="C35" s="29">
        <v>27275.304</v>
      </c>
      <c r="D35" s="29" t="s">
        <v>84</v>
      </c>
      <c r="E35" s="28">
        <f t="shared" si="0"/>
        <v>-3965.0194878975849</v>
      </c>
      <c r="F35" s="26">
        <f t="shared" si="1"/>
        <v>-3965</v>
      </c>
      <c r="G35" s="26">
        <f t="shared" si="2"/>
        <v>-5.1660000000993023E-2</v>
      </c>
      <c r="I35" s="26">
        <f t="shared" si="3"/>
        <v>-5.1660000000993023E-2</v>
      </c>
      <c r="Q35" s="27">
        <f t="shared" si="4"/>
        <v>12256.804</v>
      </c>
      <c r="R35"/>
      <c r="S35"/>
      <c r="T35"/>
      <c r="U35"/>
      <c r="V35"/>
      <c r="W35"/>
      <c r="X35"/>
      <c r="AA35" s="26" t="s">
        <v>30</v>
      </c>
      <c r="AB35" s="26">
        <v>6</v>
      </c>
      <c r="AD35" s="26" t="s">
        <v>35</v>
      </c>
      <c r="AF35" s="26" t="s">
        <v>29</v>
      </c>
    </row>
    <row r="36" spans="1:32" s="26" customFormat="1" ht="12.95" customHeight="1" x14ac:dyDescent="0.2">
      <c r="A36" s="30" t="s">
        <v>140</v>
      </c>
      <c r="B36" s="40" t="s">
        <v>55</v>
      </c>
      <c r="C36" s="29">
        <v>27344.234</v>
      </c>
      <c r="D36" s="29" t="s">
        <v>84</v>
      </c>
      <c r="E36" s="28">
        <f t="shared" si="0"/>
        <v>-3939.016762760687</v>
      </c>
      <c r="F36" s="26">
        <f t="shared" si="1"/>
        <v>-3939</v>
      </c>
      <c r="G36" s="26">
        <f t="shared" si="2"/>
        <v>-4.4436000000132481E-2</v>
      </c>
      <c r="I36" s="26">
        <f t="shared" si="3"/>
        <v>-4.4436000000132481E-2</v>
      </c>
      <c r="Q36" s="27">
        <f t="shared" si="4"/>
        <v>12325.734</v>
      </c>
      <c r="R36"/>
      <c r="S36"/>
      <c r="T36"/>
      <c r="U36"/>
      <c r="V36"/>
      <c r="W36"/>
      <c r="X36"/>
      <c r="AA36" s="26" t="s">
        <v>30</v>
      </c>
      <c r="AB36" s="26">
        <v>6</v>
      </c>
      <c r="AD36" s="26" t="s">
        <v>35</v>
      </c>
      <c r="AF36" s="26" t="s">
        <v>29</v>
      </c>
    </row>
    <row r="37" spans="1:32" s="26" customFormat="1" ht="12.95" customHeight="1" x14ac:dyDescent="0.2">
      <c r="A37" s="30" t="s">
        <v>140</v>
      </c>
      <c r="B37" s="40" t="s">
        <v>55</v>
      </c>
      <c r="C37" s="29">
        <v>27569.554</v>
      </c>
      <c r="D37" s="29" t="s">
        <v>84</v>
      </c>
      <c r="E37" s="28">
        <f t="shared" si="0"/>
        <v>-3854.0184452233898</v>
      </c>
      <c r="F37" s="26">
        <f t="shared" si="1"/>
        <v>-3854</v>
      </c>
      <c r="G37" s="26">
        <f t="shared" si="2"/>
        <v>-4.8895999996602768E-2</v>
      </c>
      <c r="I37" s="26">
        <f t="shared" si="3"/>
        <v>-4.8895999996602768E-2</v>
      </c>
      <c r="Q37" s="27">
        <f t="shared" si="4"/>
        <v>12551.054</v>
      </c>
      <c r="R37"/>
      <c r="S37"/>
      <c r="T37"/>
      <c r="U37"/>
      <c r="V37"/>
      <c r="W37"/>
      <c r="X37"/>
      <c r="AA37" s="26" t="s">
        <v>30</v>
      </c>
      <c r="AB37" s="26">
        <v>11</v>
      </c>
      <c r="AD37" s="26" t="s">
        <v>27</v>
      </c>
      <c r="AF37" s="26" t="s">
        <v>29</v>
      </c>
    </row>
    <row r="38" spans="1:32" s="26" customFormat="1" ht="12.95" customHeight="1" x14ac:dyDescent="0.2">
      <c r="A38" s="30" t="s">
        <v>140</v>
      </c>
      <c r="B38" s="40" t="s">
        <v>55</v>
      </c>
      <c r="C38" s="29">
        <v>27670.3</v>
      </c>
      <c r="D38" s="29" t="s">
        <v>84</v>
      </c>
      <c r="E38" s="28">
        <f t="shared" si="0"/>
        <v>-3816.0136498274533</v>
      </c>
      <c r="F38" s="26">
        <f t="shared" si="1"/>
        <v>-3816</v>
      </c>
      <c r="G38" s="26">
        <f t="shared" si="2"/>
        <v>-3.6184000000503147E-2</v>
      </c>
      <c r="I38" s="26">
        <f t="shared" si="3"/>
        <v>-3.6184000000503147E-2</v>
      </c>
      <c r="Q38" s="27">
        <f t="shared" si="4"/>
        <v>12651.8</v>
      </c>
      <c r="R38"/>
      <c r="S38"/>
      <c r="T38"/>
      <c r="U38"/>
      <c r="V38"/>
      <c r="W38"/>
      <c r="X38"/>
      <c r="AA38" s="26" t="s">
        <v>30</v>
      </c>
      <c r="AB38" s="26">
        <v>6</v>
      </c>
      <c r="AD38" s="26" t="s">
        <v>35</v>
      </c>
      <c r="AF38" s="26" t="s">
        <v>29</v>
      </c>
    </row>
    <row r="39" spans="1:32" s="26" customFormat="1" ht="12.95" customHeight="1" x14ac:dyDescent="0.2">
      <c r="A39" s="30" t="s">
        <v>140</v>
      </c>
      <c r="B39" s="40" t="s">
        <v>55</v>
      </c>
      <c r="C39" s="29">
        <v>27699.45</v>
      </c>
      <c r="D39" s="29" t="s">
        <v>84</v>
      </c>
      <c r="E39" s="28">
        <f t="shared" si="0"/>
        <v>-3805.017284852252</v>
      </c>
      <c r="F39" s="26">
        <f t="shared" si="1"/>
        <v>-3805</v>
      </c>
      <c r="G39" s="26">
        <f t="shared" si="2"/>
        <v>-4.5819999995728722E-2</v>
      </c>
      <c r="I39" s="26">
        <f t="shared" si="3"/>
        <v>-4.5819999995728722E-2</v>
      </c>
      <c r="Q39" s="27">
        <f t="shared" si="4"/>
        <v>12680.95</v>
      </c>
      <c r="R39"/>
      <c r="S39"/>
      <c r="T39"/>
      <c r="U39"/>
      <c r="V39"/>
      <c r="W39"/>
      <c r="X39"/>
      <c r="AA39" s="26" t="s">
        <v>30</v>
      </c>
      <c r="AB39" s="26">
        <v>10</v>
      </c>
      <c r="AD39" s="26" t="s">
        <v>35</v>
      </c>
      <c r="AF39" s="26" t="s">
        <v>29</v>
      </c>
    </row>
    <row r="40" spans="1:32" s="26" customFormat="1" ht="12.95" customHeight="1" x14ac:dyDescent="0.2">
      <c r="A40" s="30" t="s">
        <v>140</v>
      </c>
      <c r="B40" s="40" t="s">
        <v>55</v>
      </c>
      <c r="C40" s="29">
        <v>28399.285</v>
      </c>
      <c r="D40" s="29" t="s">
        <v>84</v>
      </c>
      <c r="E40" s="28">
        <f t="shared" si="0"/>
        <v>-3541.0158755068132</v>
      </c>
      <c r="F40" s="26">
        <f t="shared" si="1"/>
        <v>-3541</v>
      </c>
      <c r="G40" s="26">
        <f t="shared" si="2"/>
        <v>-4.2083999996975763E-2</v>
      </c>
      <c r="I40" s="26">
        <f t="shared" si="3"/>
        <v>-4.2083999996975763E-2</v>
      </c>
      <c r="Q40" s="27">
        <f t="shared" si="4"/>
        <v>13380.785</v>
      </c>
      <c r="R40"/>
      <c r="S40"/>
      <c r="T40"/>
      <c r="U40"/>
      <c r="V40"/>
      <c r="W40"/>
      <c r="X40"/>
      <c r="AA40" s="26" t="s">
        <v>30</v>
      </c>
      <c r="AB40" s="26">
        <v>7</v>
      </c>
      <c r="AD40" s="26" t="s">
        <v>35</v>
      </c>
      <c r="AF40" s="26" t="s">
        <v>29</v>
      </c>
    </row>
    <row r="41" spans="1:32" s="26" customFormat="1" ht="12.95" customHeight="1" x14ac:dyDescent="0.2">
      <c r="A41" s="30" t="s">
        <v>153</v>
      </c>
      <c r="B41" s="40" t="s">
        <v>55</v>
      </c>
      <c r="C41" s="29">
        <v>28399.292000000001</v>
      </c>
      <c r="D41" s="29" t="s">
        <v>84</v>
      </c>
      <c r="E41" s="28">
        <f t="shared" si="0"/>
        <v>-3541.0132348702832</v>
      </c>
      <c r="F41" s="26">
        <f t="shared" si="1"/>
        <v>-3541</v>
      </c>
      <c r="G41" s="26">
        <f t="shared" si="2"/>
        <v>-3.5083999995549675E-2</v>
      </c>
      <c r="I41" s="26">
        <f t="shared" si="3"/>
        <v>-3.5083999995549675E-2</v>
      </c>
      <c r="Q41" s="27">
        <f t="shared" si="4"/>
        <v>13380.792000000001</v>
      </c>
      <c r="R41"/>
      <c r="S41"/>
      <c r="T41"/>
      <c r="U41"/>
      <c r="V41"/>
      <c r="W41"/>
      <c r="X41"/>
      <c r="AA41" s="26" t="s">
        <v>30</v>
      </c>
      <c r="AB41" s="26">
        <v>5</v>
      </c>
      <c r="AD41" s="26" t="s">
        <v>27</v>
      </c>
      <c r="AF41" s="26" t="s">
        <v>29</v>
      </c>
    </row>
    <row r="42" spans="1:32" s="26" customFormat="1" ht="12.95" customHeight="1" x14ac:dyDescent="0.2">
      <c r="A42" s="30" t="s">
        <v>153</v>
      </c>
      <c r="B42" s="40" t="s">
        <v>55</v>
      </c>
      <c r="C42" s="29">
        <v>28423.154999999999</v>
      </c>
      <c r="D42" s="29" t="s">
        <v>84</v>
      </c>
      <c r="E42" s="28">
        <f t="shared" si="0"/>
        <v>-3532.0113049422152</v>
      </c>
      <c r="F42" s="26">
        <f t="shared" si="1"/>
        <v>-3532</v>
      </c>
      <c r="G42" s="26">
        <f t="shared" si="2"/>
        <v>-2.9967999998916639E-2</v>
      </c>
      <c r="I42" s="26">
        <f t="shared" si="3"/>
        <v>-2.9967999998916639E-2</v>
      </c>
      <c r="Q42" s="27">
        <f t="shared" si="4"/>
        <v>13404.654999999999</v>
      </c>
      <c r="R42"/>
      <c r="S42"/>
      <c r="T42"/>
      <c r="U42"/>
      <c r="V42"/>
      <c r="W42"/>
      <c r="X42"/>
      <c r="AA42" s="26" t="s">
        <v>30</v>
      </c>
      <c r="AB42" s="26">
        <v>7</v>
      </c>
      <c r="AD42" s="26" t="s">
        <v>35</v>
      </c>
      <c r="AF42" s="26" t="s">
        <v>29</v>
      </c>
    </row>
    <row r="43" spans="1:32" s="26" customFormat="1" ht="12.95" customHeight="1" x14ac:dyDescent="0.2">
      <c r="A43" s="30" t="s">
        <v>140</v>
      </c>
      <c r="B43" s="40" t="s">
        <v>55</v>
      </c>
      <c r="C43" s="29">
        <v>28428.446</v>
      </c>
      <c r="D43" s="29" t="s">
        <v>84</v>
      </c>
      <c r="E43" s="28">
        <f t="shared" si="0"/>
        <v>-3530.0153609599238</v>
      </c>
      <c r="F43" s="26">
        <f t="shared" si="1"/>
        <v>-3530</v>
      </c>
      <c r="G43" s="26">
        <f t="shared" si="2"/>
        <v>-4.0720000000874279E-2</v>
      </c>
      <c r="I43" s="26">
        <f t="shared" si="3"/>
        <v>-4.0720000000874279E-2</v>
      </c>
      <c r="Q43" s="27">
        <f t="shared" si="4"/>
        <v>13409.946</v>
      </c>
      <c r="R43"/>
      <c r="S43"/>
      <c r="T43"/>
      <c r="U43"/>
      <c r="V43"/>
      <c r="W43"/>
      <c r="X43"/>
      <c r="AA43" s="26" t="s">
        <v>30</v>
      </c>
      <c r="AB43" s="26">
        <v>7</v>
      </c>
      <c r="AD43" s="26" t="s">
        <v>27</v>
      </c>
      <c r="AF43" s="26" t="s">
        <v>29</v>
      </c>
    </row>
    <row r="44" spans="1:32" s="26" customFormat="1" ht="12.95" customHeight="1" x14ac:dyDescent="0.2">
      <c r="A44" s="30" t="s">
        <v>153</v>
      </c>
      <c r="B44" s="40" t="s">
        <v>55</v>
      </c>
      <c r="C44" s="29">
        <v>28428.449000000001</v>
      </c>
      <c r="D44" s="29" t="s">
        <v>84</v>
      </c>
      <c r="E44" s="28">
        <f t="shared" si="0"/>
        <v>-3530.0142292585538</v>
      </c>
      <c r="F44" s="26">
        <f t="shared" si="1"/>
        <v>-3530</v>
      </c>
      <c r="G44" s="26">
        <f t="shared" si="2"/>
        <v>-3.7720000000263099E-2</v>
      </c>
      <c r="I44" s="26">
        <f t="shared" si="3"/>
        <v>-3.7720000000263099E-2</v>
      </c>
      <c r="Q44" s="27">
        <f t="shared" si="4"/>
        <v>13409.949000000001</v>
      </c>
      <c r="R44"/>
      <c r="S44"/>
      <c r="T44"/>
      <c r="U44"/>
      <c r="V44"/>
      <c r="W44"/>
      <c r="X44"/>
      <c r="AA44" s="26" t="s">
        <v>30</v>
      </c>
      <c r="AB44" s="26">
        <v>5</v>
      </c>
      <c r="AD44" s="26" t="s">
        <v>35</v>
      </c>
      <c r="AF44" s="26" t="s">
        <v>29</v>
      </c>
    </row>
    <row r="45" spans="1:32" s="26" customFormat="1" ht="12.95" customHeight="1" x14ac:dyDescent="0.2">
      <c r="A45" s="30" t="s">
        <v>153</v>
      </c>
      <c r="B45" s="40" t="s">
        <v>55</v>
      </c>
      <c r="C45" s="29">
        <v>28460.26</v>
      </c>
      <c r="D45" s="29" t="s">
        <v>84</v>
      </c>
      <c r="E45" s="28">
        <f t="shared" si="0"/>
        <v>-3518.0140451684651</v>
      </c>
      <c r="F45" s="26">
        <f t="shared" si="1"/>
        <v>-3518</v>
      </c>
      <c r="G45" s="26">
        <f t="shared" si="2"/>
        <v>-3.7231999998766696E-2</v>
      </c>
      <c r="I45" s="26">
        <f t="shared" si="3"/>
        <v>-3.7231999998766696E-2</v>
      </c>
      <c r="Q45" s="27">
        <f t="shared" si="4"/>
        <v>13441.759999999998</v>
      </c>
      <c r="R45"/>
      <c r="S45"/>
      <c r="T45"/>
      <c r="U45"/>
      <c r="V45"/>
      <c r="W45"/>
      <c r="X45"/>
      <c r="AA45" s="26" t="s">
        <v>30</v>
      </c>
      <c r="AB45" s="26">
        <v>11</v>
      </c>
      <c r="AD45" s="26" t="s">
        <v>27</v>
      </c>
      <c r="AF45" s="26" t="s">
        <v>29</v>
      </c>
    </row>
    <row r="46" spans="1:32" s="26" customFormat="1" ht="12.95" customHeight="1" x14ac:dyDescent="0.2">
      <c r="A46" s="30" t="s">
        <v>153</v>
      </c>
      <c r="B46" s="40" t="s">
        <v>55</v>
      </c>
      <c r="C46" s="29">
        <v>28481.47</v>
      </c>
      <c r="D46" s="29" t="s">
        <v>84</v>
      </c>
      <c r="E46" s="28">
        <f t="shared" si="0"/>
        <v>-3510.012916484965</v>
      </c>
      <c r="F46" s="26">
        <f t="shared" si="1"/>
        <v>-3510</v>
      </c>
      <c r="G46" s="26">
        <f t="shared" si="2"/>
        <v>-3.4239999997225823E-2</v>
      </c>
      <c r="I46" s="26">
        <f t="shared" si="3"/>
        <v>-3.4239999997225823E-2</v>
      </c>
      <c r="Q46" s="27">
        <f t="shared" si="4"/>
        <v>13462.970000000001</v>
      </c>
      <c r="R46"/>
      <c r="S46"/>
      <c r="T46"/>
      <c r="U46"/>
      <c r="V46"/>
      <c r="W46"/>
      <c r="X46"/>
      <c r="AA46" s="26" t="s">
        <v>30</v>
      </c>
      <c r="AB46" s="26">
        <v>8</v>
      </c>
      <c r="AD46" s="26" t="s">
        <v>35</v>
      </c>
      <c r="AF46" s="26" t="s">
        <v>29</v>
      </c>
    </row>
    <row r="47" spans="1:32" s="26" customFormat="1" ht="12.95" customHeight="1" x14ac:dyDescent="0.2">
      <c r="A47" s="30" t="s">
        <v>153</v>
      </c>
      <c r="B47" s="40" t="s">
        <v>55</v>
      </c>
      <c r="C47" s="29">
        <v>28693.56</v>
      </c>
      <c r="D47" s="29" t="s">
        <v>84</v>
      </c>
      <c r="E47" s="28">
        <f t="shared" si="0"/>
        <v>-3430.0054019878703</v>
      </c>
      <c r="F47" s="26">
        <f t="shared" si="1"/>
        <v>-3430</v>
      </c>
      <c r="G47" s="26">
        <f t="shared" si="2"/>
        <v>-1.4319999998406274E-2</v>
      </c>
      <c r="I47" s="26">
        <f t="shared" si="3"/>
        <v>-1.4319999998406274E-2</v>
      </c>
      <c r="Q47" s="27">
        <f t="shared" si="4"/>
        <v>13675.060000000001</v>
      </c>
      <c r="R47"/>
      <c r="S47"/>
      <c r="T47"/>
      <c r="U47"/>
      <c r="V47"/>
      <c r="W47"/>
      <c r="X47"/>
      <c r="AA47" s="26" t="s">
        <v>30</v>
      </c>
      <c r="AB47" s="26">
        <v>11</v>
      </c>
      <c r="AD47" s="26" t="s">
        <v>27</v>
      </c>
      <c r="AF47" s="26" t="s">
        <v>29</v>
      </c>
    </row>
    <row r="48" spans="1:32" s="26" customFormat="1" ht="12.95" customHeight="1" x14ac:dyDescent="0.2">
      <c r="A48" s="30" t="s">
        <v>153</v>
      </c>
      <c r="B48" s="40" t="s">
        <v>55</v>
      </c>
      <c r="C48" s="29">
        <v>28717.383999999998</v>
      </c>
      <c r="D48" s="29" t="s">
        <v>84</v>
      </c>
      <c r="E48" s="28">
        <f t="shared" si="0"/>
        <v>-3421.018184177608</v>
      </c>
      <c r="F48" s="26">
        <f t="shared" si="1"/>
        <v>-3421</v>
      </c>
      <c r="G48" s="26">
        <f t="shared" si="2"/>
        <v>-4.8203999998804647E-2</v>
      </c>
      <c r="I48" s="26">
        <f t="shared" si="3"/>
        <v>-4.8203999998804647E-2</v>
      </c>
      <c r="Q48" s="27">
        <f t="shared" si="4"/>
        <v>13698.883999999998</v>
      </c>
      <c r="R48"/>
      <c r="S48"/>
      <c r="T48"/>
      <c r="U48"/>
      <c r="V48"/>
      <c r="W48"/>
      <c r="X48"/>
      <c r="AA48" s="26" t="s">
        <v>30</v>
      </c>
      <c r="AF48" s="26" t="s">
        <v>53</v>
      </c>
    </row>
    <row r="49" spans="1:32" s="26" customFormat="1" ht="12.95" customHeight="1" x14ac:dyDescent="0.2">
      <c r="A49" s="30" t="s">
        <v>153</v>
      </c>
      <c r="B49" s="40" t="s">
        <v>55</v>
      </c>
      <c r="C49" s="29">
        <v>28754.517</v>
      </c>
      <c r="D49" s="29" t="s">
        <v>84</v>
      </c>
      <c r="E49" s="28">
        <f t="shared" si="0"/>
        <v>-3407.01036185774</v>
      </c>
      <c r="F49" s="26">
        <f t="shared" si="1"/>
        <v>-3407</v>
      </c>
      <c r="G49" s="26">
        <f t="shared" si="2"/>
        <v>-2.7468000000226311E-2</v>
      </c>
      <c r="I49" s="26">
        <f t="shared" si="3"/>
        <v>-2.7468000000226311E-2</v>
      </c>
      <c r="Q49" s="27">
        <f t="shared" si="4"/>
        <v>13736.017</v>
      </c>
      <c r="R49"/>
      <c r="S49"/>
      <c r="T49"/>
      <c r="U49"/>
      <c r="V49"/>
      <c r="W49"/>
      <c r="X49"/>
      <c r="AB49" s="26">
        <v>6</v>
      </c>
      <c r="AD49" s="26" t="s">
        <v>35</v>
      </c>
      <c r="AF49" s="26" t="s">
        <v>29</v>
      </c>
    </row>
    <row r="50" spans="1:32" s="26" customFormat="1" ht="12.95" customHeight="1" x14ac:dyDescent="0.2">
      <c r="A50" s="30" t="s">
        <v>153</v>
      </c>
      <c r="B50" s="40" t="s">
        <v>55</v>
      </c>
      <c r="C50" s="29">
        <v>28778.375</v>
      </c>
      <c r="D50" s="29" t="s">
        <v>84</v>
      </c>
      <c r="E50" s="28">
        <f t="shared" si="0"/>
        <v>-3398.0103180986202</v>
      </c>
      <c r="F50" s="26">
        <f t="shared" si="1"/>
        <v>-3398</v>
      </c>
      <c r="G50" s="26">
        <f t="shared" si="2"/>
        <v>-2.7351999997335952E-2</v>
      </c>
      <c r="I50" s="26">
        <f t="shared" si="3"/>
        <v>-2.7351999997335952E-2</v>
      </c>
      <c r="Q50" s="27">
        <f t="shared" si="4"/>
        <v>13759.875</v>
      </c>
      <c r="R50"/>
      <c r="S50"/>
      <c r="T50"/>
      <c r="U50"/>
      <c r="V50"/>
      <c r="W50"/>
      <c r="X50"/>
    </row>
    <row r="51" spans="1:32" ht="12.95" customHeight="1" x14ac:dyDescent="0.2">
      <c r="A51" s="30" t="s">
        <v>153</v>
      </c>
      <c r="B51" s="40" t="s">
        <v>55</v>
      </c>
      <c r="C51" s="29">
        <v>28802.231</v>
      </c>
      <c r="D51" s="29" t="s">
        <v>84</v>
      </c>
      <c r="E51" s="28">
        <f t="shared" si="0"/>
        <v>-3389.0110288070805</v>
      </c>
      <c r="F51" s="26">
        <f t="shared" si="1"/>
        <v>-3389</v>
      </c>
      <c r="G51" s="26">
        <f t="shared" si="2"/>
        <v>-2.9235999998491025E-2</v>
      </c>
      <c r="H51" s="26"/>
      <c r="I51" s="26">
        <f t="shared" si="3"/>
        <v>-2.9235999998491025E-2</v>
      </c>
      <c r="J51" s="26"/>
      <c r="K51" s="26"/>
      <c r="L51" s="26"/>
      <c r="M51" s="26"/>
      <c r="N51" s="26"/>
      <c r="O51" s="26"/>
      <c r="P51" s="26"/>
      <c r="Q51" s="27">
        <f t="shared" si="4"/>
        <v>13783.731</v>
      </c>
    </row>
    <row r="52" spans="1:32" ht="12.95" customHeight="1" x14ac:dyDescent="0.2">
      <c r="A52" s="30" t="s">
        <v>153</v>
      </c>
      <c r="B52" s="40" t="s">
        <v>55</v>
      </c>
      <c r="C52" s="29">
        <v>28807.524000000001</v>
      </c>
      <c r="D52" s="29" t="s">
        <v>84</v>
      </c>
      <c r="E52" s="28">
        <f t="shared" ref="E52:E83" si="5">+(C52-C$7)/C$8</f>
        <v>-3387.014330357209</v>
      </c>
      <c r="F52" s="26">
        <f t="shared" ref="F52:F83" si="6">ROUND(2*E52,0)/2</f>
        <v>-3387</v>
      </c>
      <c r="G52" s="26">
        <f t="shared" ref="G52:G83" si="7">+C52-(C$7+F52*C$8)</f>
        <v>-3.7988000000041211E-2</v>
      </c>
      <c r="H52" s="26"/>
      <c r="I52" s="26">
        <f t="shared" ref="I52:I83" si="8">G52</f>
        <v>-3.7988000000041211E-2</v>
      </c>
      <c r="J52" s="26"/>
      <c r="K52" s="26"/>
      <c r="L52" s="26"/>
      <c r="M52" s="26"/>
      <c r="N52" s="26"/>
      <c r="O52" s="26"/>
      <c r="P52" s="26"/>
      <c r="Q52" s="27">
        <f t="shared" ref="Q52:Q83" si="9">+C52-15018.5</f>
        <v>13789.024000000001</v>
      </c>
    </row>
    <row r="53" spans="1:32" ht="12.95" customHeight="1" x14ac:dyDescent="0.2">
      <c r="A53" s="30" t="s">
        <v>140</v>
      </c>
      <c r="B53" s="40" t="s">
        <v>55</v>
      </c>
      <c r="C53" s="29">
        <v>29075.266</v>
      </c>
      <c r="D53" s="29" t="s">
        <v>84</v>
      </c>
      <c r="E53" s="28">
        <f t="shared" si="5"/>
        <v>-3286.0130009853342</v>
      </c>
      <c r="F53" s="26">
        <f t="shared" si="6"/>
        <v>-3286</v>
      </c>
      <c r="G53" s="26">
        <f t="shared" si="7"/>
        <v>-3.4464000000298256E-2</v>
      </c>
      <c r="H53" s="26"/>
      <c r="I53" s="26">
        <f t="shared" si="8"/>
        <v>-3.4464000000298256E-2</v>
      </c>
      <c r="J53" s="26"/>
      <c r="K53" s="26"/>
      <c r="L53" s="26"/>
      <c r="M53" s="26"/>
      <c r="N53" s="26"/>
      <c r="O53" s="26"/>
      <c r="P53" s="26"/>
      <c r="Q53" s="27">
        <f t="shared" si="9"/>
        <v>14056.766</v>
      </c>
    </row>
    <row r="54" spans="1:32" ht="12.95" customHeight="1" x14ac:dyDescent="0.2">
      <c r="A54" s="30" t="s">
        <v>140</v>
      </c>
      <c r="B54" s="40" t="s">
        <v>55</v>
      </c>
      <c r="C54" s="29">
        <v>29088.52</v>
      </c>
      <c r="D54" s="29" t="s">
        <v>84</v>
      </c>
      <c r="E54" s="28">
        <f t="shared" si="5"/>
        <v>-3281.0131443341743</v>
      </c>
      <c r="F54" s="26">
        <f t="shared" si="6"/>
        <v>-3281</v>
      </c>
      <c r="G54" s="26">
        <f t="shared" si="7"/>
        <v>-3.4843999997974606E-2</v>
      </c>
      <c r="H54" s="26"/>
      <c r="I54" s="26">
        <f t="shared" si="8"/>
        <v>-3.4843999997974606E-2</v>
      </c>
      <c r="J54" s="26"/>
      <c r="K54" s="26"/>
      <c r="L54" s="26"/>
      <c r="M54" s="26"/>
      <c r="N54" s="26"/>
      <c r="O54" s="26"/>
      <c r="P54" s="26"/>
      <c r="Q54" s="27">
        <f t="shared" si="9"/>
        <v>14070.02</v>
      </c>
    </row>
    <row r="55" spans="1:32" ht="12.95" customHeight="1" x14ac:dyDescent="0.2">
      <c r="A55" s="30" t="s">
        <v>140</v>
      </c>
      <c r="B55" s="40" t="s">
        <v>55</v>
      </c>
      <c r="C55" s="29">
        <v>29128.284</v>
      </c>
      <c r="D55" s="29" t="s">
        <v>84</v>
      </c>
      <c r="E55" s="28">
        <f t="shared" si="5"/>
        <v>-3266.012819913115</v>
      </c>
      <c r="F55" s="26">
        <f t="shared" si="6"/>
        <v>-3266</v>
      </c>
      <c r="G55" s="26">
        <f t="shared" si="7"/>
        <v>-3.398400000151014E-2</v>
      </c>
      <c r="H55" s="26"/>
      <c r="I55" s="26">
        <f t="shared" si="8"/>
        <v>-3.398400000151014E-2</v>
      </c>
      <c r="J55" s="26"/>
      <c r="K55" s="26"/>
      <c r="L55" s="26"/>
      <c r="M55" s="26"/>
      <c r="N55" s="26"/>
      <c r="O55" s="26"/>
      <c r="P55" s="26"/>
      <c r="Q55" s="27">
        <f t="shared" si="9"/>
        <v>14109.784</v>
      </c>
    </row>
    <row r="56" spans="1:32" ht="12.95" customHeight="1" x14ac:dyDescent="0.2">
      <c r="A56" s="30" t="s">
        <v>140</v>
      </c>
      <c r="B56" s="40" t="s">
        <v>55</v>
      </c>
      <c r="C56" s="29">
        <v>29136.237000000001</v>
      </c>
      <c r="D56" s="29" t="s">
        <v>84</v>
      </c>
      <c r="E56" s="28">
        <f t="shared" si="5"/>
        <v>-3263.0126795821448</v>
      </c>
      <c r="F56" s="26">
        <f t="shared" si="6"/>
        <v>-3263</v>
      </c>
      <c r="G56" s="26">
        <f t="shared" si="7"/>
        <v>-3.3611999999266118E-2</v>
      </c>
      <c r="H56" s="26"/>
      <c r="I56" s="26">
        <f t="shared" si="8"/>
        <v>-3.3611999999266118E-2</v>
      </c>
      <c r="J56" s="26"/>
      <c r="K56" s="26"/>
      <c r="L56" s="26"/>
      <c r="M56" s="26"/>
      <c r="N56" s="26"/>
      <c r="O56" s="26"/>
      <c r="P56" s="26"/>
      <c r="Q56" s="27">
        <f t="shared" si="9"/>
        <v>14117.737000000001</v>
      </c>
    </row>
    <row r="57" spans="1:32" ht="12.95" customHeight="1" x14ac:dyDescent="0.2">
      <c r="A57" s="30" t="s">
        <v>191</v>
      </c>
      <c r="B57" s="40" t="s">
        <v>55</v>
      </c>
      <c r="C57" s="29">
        <v>29165.392</v>
      </c>
      <c r="D57" s="29" t="s">
        <v>84</v>
      </c>
      <c r="E57" s="28">
        <f t="shared" si="5"/>
        <v>-3252.0144284379953</v>
      </c>
      <c r="F57" s="26">
        <f t="shared" si="6"/>
        <v>-3252</v>
      </c>
      <c r="G57" s="26">
        <f t="shared" si="7"/>
        <v>-3.8247999997111037E-2</v>
      </c>
      <c r="H57" s="26"/>
      <c r="I57" s="26">
        <f t="shared" si="8"/>
        <v>-3.8247999997111037E-2</v>
      </c>
      <c r="J57" s="26"/>
      <c r="K57" s="26"/>
      <c r="L57" s="26"/>
      <c r="M57" s="26"/>
      <c r="N57" s="26"/>
      <c r="O57" s="26"/>
      <c r="P57" s="26"/>
      <c r="Q57" s="27">
        <f t="shared" si="9"/>
        <v>14146.892</v>
      </c>
    </row>
    <row r="58" spans="1:32" ht="12.95" customHeight="1" x14ac:dyDescent="0.2">
      <c r="A58" s="30" t="s">
        <v>196</v>
      </c>
      <c r="B58" s="40" t="s">
        <v>55</v>
      </c>
      <c r="C58" s="29">
        <v>33067.514999999999</v>
      </c>
      <c r="D58" s="29" t="s">
        <v>84</v>
      </c>
      <c r="E58" s="28">
        <f t="shared" si="5"/>
        <v>-1780.0017805434879</v>
      </c>
      <c r="F58" s="26">
        <f t="shared" si="6"/>
        <v>-1780</v>
      </c>
      <c r="G58" s="26">
        <f t="shared" si="7"/>
        <v>-4.7199999971780926E-3</v>
      </c>
      <c r="H58" s="26"/>
      <c r="I58" s="26">
        <f t="shared" si="8"/>
        <v>-4.7199999971780926E-3</v>
      </c>
      <c r="J58" s="26"/>
      <c r="K58" s="26"/>
      <c r="L58" s="26"/>
      <c r="M58" s="26"/>
      <c r="N58" s="26"/>
      <c r="O58" s="26"/>
      <c r="P58" s="26"/>
      <c r="Q58" s="27">
        <f t="shared" si="9"/>
        <v>18049.014999999999</v>
      </c>
    </row>
    <row r="59" spans="1:32" ht="12.95" customHeight="1" x14ac:dyDescent="0.2">
      <c r="A59" s="30" t="s">
        <v>199</v>
      </c>
      <c r="B59" s="40" t="s">
        <v>55</v>
      </c>
      <c r="C59" s="29">
        <v>33539.366999999998</v>
      </c>
      <c r="D59" s="29" t="s">
        <v>84</v>
      </c>
      <c r="E59" s="28">
        <f t="shared" si="5"/>
        <v>-1602.0032623178149</v>
      </c>
      <c r="F59" s="26">
        <f t="shared" si="6"/>
        <v>-1602</v>
      </c>
      <c r="G59" s="26">
        <f t="shared" si="7"/>
        <v>-8.6480000027222559E-3</v>
      </c>
      <c r="H59" s="26"/>
      <c r="I59" s="26">
        <f t="shared" si="8"/>
        <v>-8.6480000027222559E-3</v>
      </c>
      <c r="J59" s="26"/>
      <c r="K59" s="26"/>
      <c r="L59" s="26"/>
      <c r="M59" s="26"/>
      <c r="N59" s="26"/>
      <c r="O59" s="26"/>
      <c r="P59" s="26"/>
      <c r="Q59" s="27">
        <f t="shared" si="9"/>
        <v>18520.866999999998</v>
      </c>
    </row>
    <row r="60" spans="1:32" ht="12.95" customHeight="1" x14ac:dyDescent="0.2">
      <c r="A60" s="30" t="s">
        <v>203</v>
      </c>
      <c r="B60" s="40" t="s">
        <v>55</v>
      </c>
      <c r="C60" s="29">
        <v>34236.552000000003</v>
      </c>
      <c r="D60" s="29" t="s">
        <v>84</v>
      </c>
      <c r="E60" s="28">
        <f t="shared" si="5"/>
        <v>-1339.0015225155742</v>
      </c>
      <c r="F60" s="26">
        <f t="shared" si="6"/>
        <v>-1339</v>
      </c>
      <c r="G60" s="26">
        <f t="shared" si="7"/>
        <v>-4.0359999911743216E-3</v>
      </c>
      <c r="H60" s="26"/>
      <c r="I60" s="26">
        <f t="shared" si="8"/>
        <v>-4.0359999911743216E-3</v>
      </c>
      <c r="J60" s="26"/>
      <c r="K60" s="26"/>
      <c r="L60" s="26"/>
      <c r="M60" s="26"/>
      <c r="N60" s="26"/>
      <c r="O60" s="26"/>
      <c r="P60" s="26"/>
      <c r="Q60" s="27">
        <f t="shared" si="9"/>
        <v>19218.052000000003</v>
      </c>
    </row>
    <row r="61" spans="1:32" ht="12.95" customHeight="1" x14ac:dyDescent="0.2">
      <c r="A61" s="30" t="s">
        <v>207</v>
      </c>
      <c r="B61" s="40" t="s">
        <v>55</v>
      </c>
      <c r="C61" s="29">
        <v>34989.4</v>
      </c>
      <c r="D61" s="29" t="s">
        <v>84</v>
      </c>
      <c r="E61" s="28">
        <f t="shared" si="5"/>
        <v>-1055.0018182668659</v>
      </c>
      <c r="F61" s="26">
        <f t="shared" si="6"/>
        <v>-1055</v>
      </c>
      <c r="G61" s="26">
        <f t="shared" si="7"/>
        <v>-4.8199999946518801E-3</v>
      </c>
      <c r="H61" s="26"/>
      <c r="I61" s="26">
        <f t="shared" si="8"/>
        <v>-4.8199999946518801E-3</v>
      </c>
      <c r="J61" s="26"/>
      <c r="K61" s="26"/>
      <c r="L61" s="26"/>
      <c r="M61" s="26"/>
      <c r="N61" s="26"/>
      <c r="O61" s="26"/>
      <c r="P61" s="26"/>
      <c r="Q61" s="27">
        <f t="shared" si="9"/>
        <v>19970.900000000001</v>
      </c>
    </row>
    <row r="62" spans="1:32" ht="12.95" customHeight="1" x14ac:dyDescent="0.2">
      <c r="A62" s="30" t="s">
        <v>211</v>
      </c>
      <c r="B62" s="40" t="s">
        <v>55</v>
      </c>
      <c r="C62" s="29">
        <v>35779.358999999997</v>
      </c>
      <c r="D62" s="29" t="s">
        <v>84</v>
      </c>
      <c r="E62" s="28">
        <f t="shared" si="5"/>
        <v>-757.00259084166942</v>
      </c>
      <c r="F62" s="26">
        <f t="shared" si="6"/>
        <v>-757</v>
      </c>
      <c r="G62" s="26">
        <f t="shared" si="7"/>
        <v>-6.8680000040330924E-3</v>
      </c>
      <c r="H62" s="26"/>
      <c r="I62" s="26">
        <f t="shared" si="8"/>
        <v>-6.8680000040330924E-3</v>
      </c>
      <c r="J62" s="26"/>
      <c r="K62" s="26"/>
      <c r="L62" s="26"/>
      <c r="M62" s="26"/>
      <c r="N62" s="26"/>
      <c r="O62" s="26"/>
      <c r="P62" s="26"/>
      <c r="Q62" s="27">
        <f t="shared" si="9"/>
        <v>20760.858999999997</v>
      </c>
    </row>
    <row r="63" spans="1:32" ht="12.95" customHeight="1" x14ac:dyDescent="0.2">
      <c r="A63" s="30" t="s">
        <v>215</v>
      </c>
      <c r="B63" s="40" t="s">
        <v>55</v>
      </c>
      <c r="C63" s="29">
        <v>36728.372000000003</v>
      </c>
      <c r="D63" s="29" t="s">
        <v>84</v>
      </c>
      <c r="E63" s="28">
        <f t="shared" si="5"/>
        <v>-399.00282019981131</v>
      </c>
      <c r="F63" s="26">
        <f t="shared" si="6"/>
        <v>-399</v>
      </c>
      <c r="G63" s="26">
        <f t="shared" si="7"/>
        <v>-7.4759999915841036E-3</v>
      </c>
      <c r="H63" s="26"/>
      <c r="I63" s="26">
        <f t="shared" si="8"/>
        <v>-7.4759999915841036E-3</v>
      </c>
      <c r="J63" s="26"/>
      <c r="K63" s="26"/>
      <c r="L63" s="26"/>
      <c r="M63" s="26"/>
      <c r="N63" s="26"/>
      <c r="O63" s="26"/>
      <c r="P63" s="26"/>
      <c r="Q63" s="27">
        <f t="shared" si="9"/>
        <v>21709.872000000003</v>
      </c>
    </row>
    <row r="64" spans="1:32" ht="12.95" customHeight="1" x14ac:dyDescent="0.2">
      <c r="A64" s="26" t="s">
        <v>14</v>
      </c>
      <c r="B64" s="26"/>
      <c r="C64" s="24">
        <v>37786.078999999998</v>
      </c>
      <c r="D64" s="24" t="s">
        <v>16</v>
      </c>
      <c r="E64" s="26">
        <f t="shared" si="5"/>
        <v>0</v>
      </c>
      <c r="F64" s="26">
        <f t="shared" si="6"/>
        <v>0</v>
      </c>
      <c r="G64" s="26">
        <f t="shared" si="7"/>
        <v>0</v>
      </c>
      <c r="H64" s="26"/>
      <c r="I64" s="26">
        <f t="shared" si="8"/>
        <v>0</v>
      </c>
      <c r="J64" s="26"/>
      <c r="K64" s="26"/>
      <c r="L64" s="26"/>
      <c r="M64" s="26"/>
      <c r="N64" s="26"/>
      <c r="O64" s="26"/>
      <c r="P64" s="26"/>
      <c r="Q64" s="27">
        <f t="shared" si="9"/>
        <v>22767.578999999998</v>
      </c>
      <c r="R64" s="26"/>
      <c r="S64" s="26"/>
      <c r="T64" s="26"/>
      <c r="U64" s="26"/>
      <c r="V64" s="26"/>
      <c r="W64" s="26"/>
      <c r="X64" s="26"/>
    </row>
    <row r="65" spans="1:24" ht="12.95" customHeight="1" x14ac:dyDescent="0.2">
      <c r="A65" s="30" t="s">
        <v>224</v>
      </c>
      <c r="B65" s="40" t="s">
        <v>55</v>
      </c>
      <c r="C65" s="29">
        <v>39029.362000000001</v>
      </c>
      <c r="D65" s="29" t="s">
        <v>84</v>
      </c>
      <c r="E65" s="28">
        <f t="shared" si="5"/>
        <v>469.00835799184995</v>
      </c>
      <c r="F65" s="26">
        <f t="shared" si="6"/>
        <v>469</v>
      </c>
      <c r="G65" s="26">
        <f t="shared" si="7"/>
        <v>2.2156000006361865E-2</v>
      </c>
      <c r="H65" s="26"/>
      <c r="I65" s="26">
        <f t="shared" si="8"/>
        <v>2.2156000006361865E-2</v>
      </c>
      <c r="J65" s="26"/>
      <c r="K65" s="26"/>
      <c r="L65" s="26"/>
      <c r="M65" s="26"/>
      <c r="N65" s="26"/>
      <c r="O65" s="26"/>
      <c r="P65" s="26"/>
      <c r="Q65" s="27">
        <f t="shared" si="9"/>
        <v>24010.862000000001</v>
      </c>
    </row>
    <row r="66" spans="1:24" ht="12.95" customHeight="1" x14ac:dyDescent="0.2">
      <c r="A66" s="11" t="s">
        <v>59</v>
      </c>
      <c r="B66" s="12"/>
      <c r="C66" s="25">
        <v>39673.521999999997</v>
      </c>
      <c r="D66" s="11">
        <v>0.01</v>
      </c>
      <c r="E66" s="26">
        <f t="shared" si="5"/>
        <v>712.00727608533919</v>
      </c>
      <c r="F66" s="26">
        <f t="shared" si="6"/>
        <v>712</v>
      </c>
      <c r="G66" s="26">
        <f t="shared" si="7"/>
        <v>1.9287999995867722E-2</v>
      </c>
      <c r="H66" s="26"/>
      <c r="I66" s="26">
        <f t="shared" si="8"/>
        <v>1.9287999995867722E-2</v>
      </c>
      <c r="J66" s="28"/>
      <c r="K66" s="26"/>
      <c r="L66" s="26"/>
      <c r="M66" s="26"/>
      <c r="N66" s="26"/>
      <c r="O66" s="26"/>
      <c r="P66" s="26"/>
      <c r="Q66" s="27">
        <f t="shared" si="9"/>
        <v>24655.021999999997</v>
      </c>
      <c r="R66" s="26"/>
      <c r="S66" s="26"/>
      <c r="T66" s="26"/>
      <c r="U66" s="26"/>
      <c r="V66" s="26"/>
      <c r="W66" s="26"/>
      <c r="X66" s="26"/>
    </row>
    <row r="67" spans="1:24" ht="12.95" customHeight="1" x14ac:dyDescent="0.2">
      <c r="A67" s="26" t="s">
        <v>28</v>
      </c>
      <c r="B67" s="26"/>
      <c r="C67" s="24">
        <v>41192.449999999997</v>
      </c>
      <c r="D67" s="24"/>
      <c r="E67" s="26">
        <f t="shared" si="5"/>
        <v>1284.998242090539</v>
      </c>
      <c r="F67" s="26">
        <f t="shared" si="6"/>
        <v>1285</v>
      </c>
      <c r="G67" s="26">
        <f t="shared" si="7"/>
        <v>-4.6599999986938201E-3</v>
      </c>
      <c r="H67" s="26"/>
      <c r="I67" s="26">
        <f t="shared" si="8"/>
        <v>-4.6599999986938201E-3</v>
      </c>
      <c r="J67" s="26"/>
      <c r="K67" s="26"/>
      <c r="L67" s="26"/>
      <c r="M67" s="26"/>
      <c r="N67" s="26"/>
      <c r="O67" s="26"/>
      <c r="P67" s="26"/>
      <c r="Q67" s="27">
        <f t="shared" si="9"/>
        <v>26173.949999999997</v>
      </c>
      <c r="R67" s="26"/>
      <c r="S67" s="26"/>
      <c r="T67" s="26"/>
      <c r="U67" s="26"/>
      <c r="V67" s="26"/>
      <c r="W67" s="26"/>
      <c r="X67" s="26"/>
    </row>
    <row r="68" spans="1:24" ht="12.95" customHeight="1" x14ac:dyDescent="0.2">
      <c r="A68" s="26" t="s">
        <v>32</v>
      </c>
      <c r="B68" s="26"/>
      <c r="C68" s="24">
        <v>41595.341999999997</v>
      </c>
      <c r="D68" s="24"/>
      <c r="E68" s="26">
        <f t="shared" si="5"/>
        <v>1436.9827181656174</v>
      </c>
      <c r="F68" s="26">
        <f t="shared" si="6"/>
        <v>1437</v>
      </c>
      <c r="G68" s="26">
        <f t="shared" si="7"/>
        <v>-4.5812000003934372E-2</v>
      </c>
      <c r="H68" s="26"/>
      <c r="I68" s="26">
        <f t="shared" si="8"/>
        <v>-4.5812000003934372E-2</v>
      </c>
      <c r="J68" s="26"/>
      <c r="K68" s="26"/>
      <c r="L68" s="26"/>
      <c r="M68" s="26"/>
      <c r="N68" s="26"/>
      <c r="O68" s="26"/>
      <c r="P68" s="26"/>
      <c r="Q68" s="27">
        <f t="shared" si="9"/>
        <v>26576.841999999997</v>
      </c>
      <c r="R68" s="26"/>
      <c r="S68" s="26"/>
      <c r="T68" s="26"/>
      <c r="U68" s="26"/>
      <c r="V68" s="26"/>
      <c r="W68" s="26"/>
      <c r="X68" s="26"/>
    </row>
    <row r="69" spans="1:24" ht="12.95" customHeight="1" x14ac:dyDescent="0.2">
      <c r="A69" s="26" t="s">
        <v>33</v>
      </c>
      <c r="B69" s="26"/>
      <c r="C69" s="24">
        <v>41929.383000000002</v>
      </c>
      <c r="D69" s="24"/>
      <c r="E69" s="26">
        <f t="shared" si="5"/>
        <v>1562.9942705732008</v>
      </c>
      <c r="F69" s="26">
        <f t="shared" si="6"/>
        <v>1563</v>
      </c>
      <c r="G69" s="26">
        <f t="shared" si="7"/>
        <v>-1.5187999997579027E-2</v>
      </c>
      <c r="H69" s="26"/>
      <c r="I69" s="26">
        <f t="shared" si="8"/>
        <v>-1.5187999997579027E-2</v>
      </c>
      <c r="J69" s="26"/>
      <c r="K69" s="26"/>
      <c r="L69" s="26"/>
      <c r="M69" s="26"/>
      <c r="N69" s="26"/>
      <c r="O69" s="26"/>
      <c r="P69" s="26"/>
      <c r="Q69" s="27">
        <f t="shared" si="9"/>
        <v>26910.883000000002</v>
      </c>
      <c r="R69" s="26"/>
      <c r="S69" s="26"/>
      <c r="T69" s="26"/>
      <c r="U69" s="26"/>
      <c r="V69" s="26"/>
      <c r="W69" s="26"/>
      <c r="X69" s="26"/>
    </row>
    <row r="70" spans="1:24" ht="12.95" customHeight="1" x14ac:dyDescent="0.2">
      <c r="A70" s="26" t="s">
        <v>34</v>
      </c>
      <c r="B70" s="26"/>
      <c r="C70" s="24">
        <v>42255.438999999998</v>
      </c>
      <c r="D70" s="24"/>
      <c r="E70" s="26">
        <f t="shared" si="5"/>
        <v>1685.9936111685349</v>
      </c>
      <c r="F70" s="26">
        <f t="shared" si="6"/>
        <v>1686</v>
      </c>
      <c r="G70" s="26">
        <f t="shared" si="7"/>
        <v>-1.6935999999986961E-2</v>
      </c>
      <c r="H70" s="26"/>
      <c r="I70" s="26">
        <f t="shared" si="8"/>
        <v>-1.6935999999986961E-2</v>
      </c>
      <c r="J70" s="26"/>
      <c r="K70" s="26"/>
      <c r="L70" s="26"/>
      <c r="M70" s="26"/>
      <c r="N70" s="26"/>
      <c r="O70" s="26"/>
      <c r="P70" s="26"/>
      <c r="Q70" s="27">
        <f t="shared" si="9"/>
        <v>27236.938999999998</v>
      </c>
      <c r="R70" s="26"/>
      <c r="S70" s="26"/>
      <c r="T70" s="26"/>
      <c r="U70" s="26"/>
      <c r="V70" s="26"/>
      <c r="W70" s="26"/>
      <c r="X70" s="26"/>
    </row>
    <row r="71" spans="1:24" ht="12.95" customHeight="1" x14ac:dyDescent="0.2">
      <c r="A71" s="26" t="s">
        <v>36</v>
      </c>
      <c r="B71" s="26"/>
      <c r="C71" s="24">
        <v>42907.555</v>
      </c>
      <c r="D71" s="24"/>
      <c r="E71" s="26">
        <f t="shared" si="5"/>
        <v>1931.9938012943655</v>
      </c>
      <c r="F71" s="26">
        <f t="shared" si="6"/>
        <v>1932</v>
      </c>
      <c r="G71" s="26">
        <f t="shared" si="7"/>
        <v>-1.6431999996711966E-2</v>
      </c>
      <c r="H71" s="26"/>
      <c r="I71" s="26">
        <f t="shared" si="8"/>
        <v>-1.6431999996711966E-2</v>
      </c>
      <c r="J71" s="26"/>
      <c r="K71" s="26"/>
      <c r="L71" s="26"/>
      <c r="M71" s="26"/>
      <c r="N71" s="26"/>
      <c r="O71" s="26"/>
      <c r="P71" s="26"/>
      <c r="Q71" s="27">
        <f t="shared" si="9"/>
        <v>27889.055</v>
      </c>
      <c r="R71" s="26"/>
      <c r="S71" s="26"/>
      <c r="T71" s="26"/>
      <c r="U71" s="26"/>
      <c r="V71" s="26"/>
      <c r="W71" s="26"/>
      <c r="X71" s="26"/>
    </row>
    <row r="72" spans="1:24" ht="12.95" customHeight="1" x14ac:dyDescent="0.2">
      <c r="A72" s="26" t="s">
        <v>37</v>
      </c>
      <c r="B72" s="26"/>
      <c r="C72" s="24">
        <v>44442.432999999997</v>
      </c>
      <c r="D72" s="24"/>
      <c r="E72" s="26">
        <f t="shared" si="5"/>
        <v>2511.001646248259</v>
      </c>
      <c r="F72" s="26">
        <f t="shared" si="6"/>
        <v>2511</v>
      </c>
      <c r="G72" s="26">
        <f t="shared" si="7"/>
        <v>4.3640000003506429E-3</v>
      </c>
      <c r="H72" s="26"/>
      <c r="I72" s="26">
        <f t="shared" si="8"/>
        <v>4.3640000003506429E-3</v>
      </c>
      <c r="J72" s="26"/>
      <c r="K72" s="26"/>
      <c r="L72" s="26"/>
      <c r="M72" s="26"/>
      <c r="N72" s="26"/>
      <c r="O72" s="26"/>
      <c r="P72" s="26"/>
      <c r="Q72" s="27">
        <f t="shared" si="9"/>
        <v>29423.932999999997</v>
      </c>
      <c r="R72" s="26"/>
      <c r="S72" s="26"/>
      <c r="T72" s="26"/>
      <c r="U72" s="26"/>
      <c r="V72" s="26"/>
      <c r="W72" s="26"/>
      <c r="X72" s="26"/>
    </row>
    <row r="73" spans="1:24" ht="12.95" customHeight="1" x14ac:dyDescent="0.2">
      <c r="A73" s="26" t="s">
        <v>38</v>
      </c>
      <c r="B73" s="26"/>
      <c r="C73" s="24">
        <v>44845.370999999999</v>
      </c>
      <c r="D73" s="24"/>
      <c r="E73" s="26">
        <f t="shared" si="5"/>
        <v>2663.0034750776731</v>
      </c>
      <c r="F73" s="26">
        <f t="shared" si="6"/>
        <v>2663</v>
      </c>
      <c r="G73" s="26">
        <f t="shared" si="7"/>
        <v>9.2120000044815242E-3</v>
      </c>
      <c r="H73" s="26"/>
      <c r="I73" s="26">
        <f t="shared" si="8"/>
        <v>9.2120000044815242E-3</v>
      </c>
      <c r="J73" s="26"/>
      <c r="K73" s="26"/>
      <c r="L73" s="26"/>
      <c r="M73" s="26"/>
      <c r="N73" s="26"/>
      <c r="O73" s="26"/>
      <c r="P73" s="26"/>
      <c r="Q73" s="27">
        <f t="shared" si="9"/>
        <v>29826.870999999999</v>
      </c>
      <c r="R73" s="26"/>
      <c r="S73" s="26"/>
      <c r="T73" s="26"/>
      <c r="U73" s="26"/>
      <c r="V73" s="26"/>
      <c r="W73" s="26"/>
      <c r="X73" s="26"/>
    </row>
    <row r="74" spans="1:24" ht="12.95" customHeight="1" x14ac:dyDescent="0.2">
      <c r="A74" s="26" t="s">
        <v>39</v>
      </c>
      <c r="B74" s="26"/>
      <c r="C74" s="24">
        <v>45163.468000000001</v>
      </c>
      <c r="D74" s="24"/>
      <c r="E74" s="26">
        <f t="shared" si="5"/>
        <v>2783.0004119392997</v>
      </c>
      <c r="F74" s="26">
        <f t="shared" si="6"/>
        <v>2783</v>
      </c>
      <c r="G74" s="26">
        <f t="shared" si="7"/>
        <v>1.0920000058831647E-3</v>
      </c>
      <c r="H74" s="26"/>
      <c r="I74" s="26">
        <f t="shared" si="8"/>
        <v>1.0920000058831647E-3</v>
      </c>
      <c r="J74" s="26"/>
      <c r="K74" s="26"/>
      <c r="L74" s="26"/>
      <c r="M74" s="26"/>
      <c r="N74" s="26"/>
      <c r="O74" s="26"/>
      <c r="P74" s="26"/>
      <c r="Q74" s="27">
        <f t="shared" si="9"/>
        <v>30144.968000000001</v>
      </c>
      <c r="R74" s="26"/>
      <c r="S74" s="26"/>
      <c r="T74" s="26"/>
      <c r="U74" s="26"/>
      <c r="V74" s="26"/>
      <c r="W74" s="26"/>
      <c r="X74" s="26"/>
    </row>
    <row r="75" spans="1:24" ht="12.95" customHeight="1" x14ac:dyDescent="0.2">
      <c r="A75" s="26" t="s">
        <v>40</v>
      </c>
      <c r="B75" s="26"/>
      <c r="C75" s="24">
        <v>45224.430999999997</v>
      </c>
      <c r="D75" s="24"/>
      <c r="E75" s="26">
        <f t="shared" si="5"/>
        <v>2805.9977154721682</v>
      </c>
      <c r="F75" s="26">
        <f t="shared" si="6"/>
        <v>2806</v>
      </c>
      <c r="G75" s="26">
        <f t="shared" si="7"/>
        <v>-6.0559999983524904E-3</v>
      </c>
      <c r="H75" s="26"/>
      <c r="I75" s="26">
        <f t="shared" si="8"/>
        <v>-6.0559999983524904E-3</v>
      </c>
      <c r="J75" s="26"/>
      <c r="K75" s="26"/>
      <c r="L75" s="26"/>
      <c r="M75" s="26"/>
      <c r="N75" s="26"/>
      <c r="O75" s="26"/>
      <c r="P75" s="26"/>
      <c r="Q75" s="27">
        <f t="shared" si="9"/>
        <v>30205.930999999997</v>
      </c>
      <c r="R75" s="26"/>
      <c r="S75" s="26"/>
      <c r="T75" s="26"/>
      <c r="U75" s="26"/>
      <c r="V75" s="26"/>
      <c r="W75" s="26"/>
      <c r="X75" s="26"/>
    </row>
    <row r="76" spans="1:24" ht="12.95" customHeight="1" x14ac:dyDescent="0.2">
      <c r="A76" s="26" t="s">
        <v>40</v>
      </c>
      <c r="B76" s="26"/>
      <c r="C76" s="24">
        <v>45240.341</v>
      </c>
      <c r="D76" s="24"/>
      <c r="E76" s="26">
        <f t="shared" si="5"/>
        <v>2811.9995050692687</v>
      </c>
      <c r="F76" s="26">
        <f t="shared" si="6"/>
        <v>2812</v>
      </c>
      <c r="G76" s="26">
        <f t="shared" si="7"/>
        <v>-1.3119999930495396E-3</v>
      </c>
      <c r="H76" s="26"/>
      <c r="I76" s="26">
        <f t="shared" si="8"/>
        <v>-1.3119999930495396E-3</v>
      </c>
      <c r="J76" s="26"/>
      <c r="K76" s="26"/>
      <c r="L76" s="26"/>
      <c r="M76" s="26"/>
      <c r="N76" s="26"/>
      <c r="O76" s="26"/>
      <c r="P76" s="26"/>
      <c r="Q76" s="27">
        <f t="shared" si="9"/>
        <v>30221.841</v>
      </c>
      <c r="R76" s="26"/>
      <c r="S76" s="26"/>
      <c r="T76" s="26"/>
      <c r="U76" s="26"/>
      <c r="V76" s="26"/>
      <c r="W76" s="26"/>
      <c r="X76" s="26"/>
    </row>
    <row r="77" spans="1:24" ht="12.95" customHeight="1" x14ac:dyDescent="0.2">
      <c r="A77" s="26" t="s">
        <v>41</v>
      </c>
      <c r="B77" s="26"/>
      <c r="C77" s="24">
        <v>45489.521999999997</v>
      </c>
      <c r="D77" s="24"/>
      <c r="E77" s="26">
        <f t="shared" si="5"/>
        <v>2905.9989980670539</v>
      </c>
      <c r="F77" s="26">
        <f t="shared" si="6"/>
        <v>2906</v>
      </c>
      <c r="G77" s="26">
        <f t="shared" si="7"/>
        <v>-2.6559999969322234E-3</v>
      </c>
      <c r="H77" s="26"/>
      <c r="I77" s="26">
        <f t="shared" si="8"/>
        <v>-2.6559999969322234E-3</v>
      </c>
      <c r="J77" s="26"/>
      <c r="K77" s="26"/>
      <c r="L77" s="26"/>
      <c r="M77" s="26"/>
      <c r="N77" s="26"/>
      <c r="O77" s="26"/>
      <c r="P77" s="26"/>
      <c r="Q77" s="27">
        <f t="shared" si="9"/>
        <v>30471.021999999997</v>
      </c>
      <c r="R77" s="26"/>
      <c r="S77" s="26"/>
      <c r="T77" s="26"/>
      <c r="U77" s="26"/>
      <c r="V77" s="26"/>
      <c r="W77" s="26"/>
      <c r="X77" s="26"/>
    </row>
    <row r="78" spans="1:24" ht="12.95" customHeight="1" x14ac:dyDescent="0.2">
      <c r="A78" s="26" t="s">
        <v>41</v>
      </c>
      <c r="B78" s="26"/>
      <c r="C78" s="24">
        <v>45489.523000000001</v>
      </c>
      <c r="D78" s="24"/>
      <c r="E78" s="26">
        <f t="shared" si="5"/>
        <v>2905.9993753008453</v>
      </c>
      <c r="F78" s="26">
        <f t="shared" si="6"/>
        <v>2906</v>
      </c>
      <c r="G78" s="26">
        <f t="shared" si="7"/>
        <v>-1.6559999930905178E-3</v>
      </c>
      <c r="H78" s="26"/>
      <c r="I78" s="26">
        <f t="shared" si="8"/>
        <v>-1.6559999930905178E-3</v>
      </c>
      <c r="J78" s="26"/>
      <c r="K78" s="26"/>
      <c r="L78" s="26"/>
      <c r="M78" s="26"/>
      <c r="N78" s="26"/>
      <c r="O78" s="26"/>
      <c r="P78" s="26"/>
      <c r="Q78" s="27">
        <f t="shared" si="9"/>
        <v>30471.023000000001</v>
      </c>
      <c r="R78" s="26"/>
      <c r="S78" s="26"/>
      <c r="T78" s="26"/>
      <c r="U78" s="26"/>
      <c r="V78" s="26"/>
      <c r="W78" s="26"/>
      <c r="X78" s="26"/>
    </row>
    <row r="79" spans="1:24" ht="12.95" customHeight="1" x14ac:dyDescent="0.2">
      <c r="A79" s="26" t="s">
        <v>42</v>
      </c>
      <c r="B79" s="26"/>
      <c r="C79" s="24">
        <v>45884.493999999999</v>
      </c>
      <c r="D79" s="24"/>
      <c r="E79" s="26">
        <f t="shared" si="5"/>
        <v>3054.9957825262295</v>
      </c>
      <c r="F79" s="26">
        <f t="shared" si="6"/>
        <v>3055</v>
      </c>
      <c r="G79" s="26">
        <f t="shared" si="7"/>
        <v>-1.1180000001331791E-2</v>
      </c>
      <c r="H79" s="26"/>
      <c r="I79" s="26">
        <f t="shared" si="8"/>
        <v>-1.1180000001331791E-2</v>
      </c>
      <c r="J79" s="26"/>
      <c r="K79" s="26"/>
      <c r="L79" s="26"/>
      <c r="M79" s="26"/>
      <c r="N79" s="26"/>
      <c r="O79" s="26"/>
      <c r="P79" s="26"/>
      <c r="Q79" s="27">
        <f t="shared" si="9"/>
        <v>30865.993999999999</v>
      </c>
      <c r="R79" s="26"/>
      <c r="S79" s="26"/>
      <c r="T79" s="26"/>
      <c r="U79" s="26"/>
      <c r="V79" s="26"/>
      <c r="W79" s="26"/>
      <c r="X79" s="26"/>
    </row>
    <row r="80" spans="1:24" ht="12.95" customHeight="1" x14ac:dyDescent="0.2">
      <c r="A80" s="26" t="s">
        <v>42</v>
      </c>
      <c r="B80" s="26"/>
      <c r="C80" s="24">
        <v>45892.45</v>
      </c>
      <c r="D80" s="24"/>
      <c r="E80" s="26">
        <f t="shared" si="5"/>
        <v>3057.9970545585684</v>
      </c>
      <c r="F80" s="26">
        <f t="shared" si="6"/>
        <v>3058</v>
      </c>
      <c r="G80" s="26">
        <f t="shared" si="7"/>
        <v>-7.8080000021145679E-3</v>
      </c>
      <c r="H80" s="26"/>
      <c r="I80" s="26">
        <f t="shared" si="8"/>
        <v>-7.8080000021145679E-3</v>
      </c>
      <c r="J80" s="26"/>
      <c r="K80" s="26"/>
      <c r="L80" s="26"/>
      <c r="M80" s="26"/>
      <c r="N80" s="26"/>
      <c r="O80" s="26"/>
      <c r="P80" s="26"/>
      <c r="Q80" s="27">
        <f t="shared" si="9"/>
        <v>30873.949999999997</v>
      </c>
      <c r="R80" s="26"/>
      <c r="S80" s="26"/>
      <c r="T80" s="26"/>
      <c r="U80" s="26"/>
      <c r="V80" s="26"/>
      <c r="W80" s="26"/>
      <c r="X80" s="26"/>
    </row>
    <row r="81" spans="1:24" ht="12.95" customHeight="1" x14ac:dyDescent="0.2">
      <c r="A81" s="26" t="s">
        <v>42</v>
      </c>
      <c r="B81" s="26"/>
      <c r="C81" s="24">
        <v>45900.398999999998</v>
      </c>
      <c r="D81" s="24"/>
      <c r="E81" s="26">
        <f t="shared" si="5"/>
        <v>3060.995685954379</v>
      </c>
      <c r="F81" s="26">
        <f t="shared" si="6"/>
        <v>3061</v>
      </c>
      <c r="G81" s="26">
        <f t="shared" si="7"/>
        <v>-1.1436000000685453E-2</v>
      </c>
      <c r="H81" s="26"/>
      <c r="I81" s="26">
        <f t="shared" si="8"/>
        <v>-1.1436000000685453E-2</v>
      </c>
      <c r="J81" s="26"/>
      <c r="K81" s="26"/>
      <c r="L81" s="26"/>
      <c r="M81" s="26"/>
      <c r="N81" s="26"/>
      <c r="O81" s="26"/>
      <c r="P81" s="26"/>
      <c r="Q81" s="27">
        <f t="shared" si="9"/>
        <v>30881.898999999998</v>
      </c>
      <c r="R81" s="26"/>
      <c r="S81" s="26"/>
      <c r="T81" s="26"/>
      <c r="U81" s="26"/>
      <c r="V81" s="26"/>
      <c r="W81" s="26"/>
      <c r="X81" s="26"/>
    </row>
    <row r="82" spans="1:24" ht="12.95" customHeight="1" x14ac:dyDescent="0.2">
      <c r="A82" s="26" t="s">
        <v>43</v>
      </c>
      <c r="B82" s="26"/>
      <c r="C82" s="24">
        <v>46271.512000000002</v>
      </c>
      <c r="D82" s="24"/>
      <c r="E82" s="26">
        <f t="shared" si="5"/>
        <v>3200.9920494206463</v>
      </c>
      <c r="F82" s="26">
        <f t="shared" si="6"/>
        <v>3201</v>
      </c>
      <c r="G82" s="26">
        <f t="shared" si="7"/>
        <v>-2.1075999997265171E-2</v>
      </c>
      <c r="H82" s="26"/>
      <c r="I82" s="26">
        <f t="shared" si="8"/>
        <v>-2.1075999997265171E-2</v>
      </c>
      <c r="J82" s="26"/>
      <c r="K82" s="26"/>
      <c r="L82" s="26"/>
      <c r="M82" s="26"/>
      <c r="N82" s="26"/>
      <c r="O82" s="26"/>
      <c r="P82" s="26"/>
      <c r="Q82" s="27">
        <f t="shared" si="9"/>
        <v>31253.012000000002</v>
      </c>
      <c r="R82" s="26"/>
      <c r="S82" s="26"/>
      <c r="T82" s="26"/>
      <c r="U82" s="26"/>
      <c r="V82" s="26"/>
      <c r="W82" s="26"/>
      <c r="X82" s="26"/>
    </row>
    <row r="83" spans="1:24" ht="12.95" customHeight="1" x14ac:dyDescent="0.2">
      <c r="A83" s="26" t="s">
        <v>44</v>
      </c>
      <c r="B83" s="26"/>
      <c r="C83" s="24">
        <v>46613.478000000003</v>
      </c>
      <c r="D83" s="24"/>
      <c r="E83" s="26">
        <f t="shared" si="5"/>
        <v>3329.9931796130809</v>
      </c>
      <c r="F83" s="26">
        <f t="shared" si="6"/>
        <v>3330</v>
      </c>
      <c r="G83" s="26">
        <f t="shared" si="7"/>
        <v>-1.8079999994370155E-2</v>
      </c>
      <c r="H83" s="26"/>
      <c r="I83" s="26">
        <f t="shared" si="8"/>
        <v>-1.8079999994370155E-2</v>
      </c>
      <c r="J83" s="26"/>
      <c r="K83" s="26"/>
      <c r="L83" s="26"/>
      <c r="M83" s="26"/>
      <c r="N83" s="26"/>
      <c r="O83" s="26"/>
      <c r="P83" s="26"/>
      <c r="Q83" s="27">
        <f t="shared" si="9"/>
        <v>31594.978000000003</v>
      </c>
      <c r="R83" s="26"/>
      <c r="S83" s="26"/>
      <c r="T83" s="26"/>
      <c r="U83" s="26"/>
      <c r="V83" s="26"/>
      <c r="W83" s="26"/>
      <c r="X83" s="26"/>
    </row>
    <row r="84" spans="1:24" ht="12.95" customHeight="1" x14ac:dyDescent="0.2">
      <c r="A84" s="26" t="s">
        <v>45</v>
      </c>
      <c r="B84" s="26"/>
      <c r="C84" s="24">
        <v>46939.523999999998</v>
      </c>
      <c r="D84" s="24"/>
      <c r="E84" s="26">
        <f t="shared" ref="E84:E102" si="10">+(C84-C$7)/C$8</f>
        <v>3452.9887478705155</v>
      </c>
      <c r="F84" s="26">
        <f t="shared" ref="F84:F103" si="11">ROUND(2*E84,0)/2</f>
        <v>3453</v>
      </c>
      <c r="G84" s="26">
        <f t="shared" ref="G84:G98" si="12">+C84-(C$7+F84*C$8)</f>
        <v>-2.9827999998815358E-2</v>
      </c>
      <c r="H84" s="26"/>
      <c r="I84" s="26">
        <f t="shared" ref="I84:I95" si="13">G84</f>
        <v>-2.9827999998815358E-2</v>
      </c>
      <c r="J84" s="26"/>
      <c r="K84" s="26"/>
      <c r="L84" s="26"/>
      <c r="M84" s="26"/>
      <c r="N84" s="26"/>
      <c r="O84" s="26"/>
      <c r="P84" s="26"/>
      <c r="Q84" s="27">
        <f t="shared" ref="Q84:Q102" si="14">+C84-15018.5</f>
        <v>31921.023999999998</v>
      </c>
      <c r="R84" s="26"/>
      <c r="S84" s="26"/>
      <c r="T84" s="26"/>
      <c r="U84" s="26"/>
      <c r="V84" s="26"/>
      <c r="W84" s="26"/>
      <c r="X84" s="26"/>
    </row>
    <row r="85" spans="1:24" ht="12.95" customHeight="1" x14ac:dyDescent="0.2">
      <c r="A85" s="26" t="s">
        <v>46</v>
      </c>
      <c r="B85" s="26"/>
      <c r="C85" s="24">
        <v>47326.542999999998</v>
      </c>
      <c r="D85" s="24"/>
      <c r="E85" s="26">
        <f t="shared" si="10"/>
        <v>3598.9853919987208</v>
      </c>
      <c r="F85" s="26">
        <f t="shared" si="11"/>
        <v>3599</v>
      </c>
      <c r="G85" s="26">
        <f t="shared" si="12"/>
        <v>-3.872399999818299E-2</v>
      </c>
      <c r="H85" s="26"/>
      <c r="I85" s="26">
        <f t="shared" si="13"/>
        <v>-3.872399999818299E-2</v>
      </c>
      <c r="J85" s="26"/>
      <c r="K85" s="26"/>
      <c r="L85" s="26"/>
      <c r="M85" s="26"/>
      <c r="N85" s="26"/>
      <c r="O85" s="26"/>
      <c r="P85" s="26"/>
      <c r="Q85" s="27">
        <f t="shared" si="14"/>
        <v>32308.042999999998</v>
      </c>
      <c r="R85" s="26"/>
      <c r="S85" s="26"/>
      <c r="T85" s="26"/>
      <c r="U85" s="26"/>
      <c r="V85" s="26"/>
      <c r="W85" s="26"/>
      <c r="X85" s="26"/>
    </row>
    <row r="86" spans="1:24" ht="12.95" customHeight="1" x14ac:dyDescent="0.2">
      <c r="A86" s="26" t="s">
        <v>47</v>
      </c>
      <c r="B86" s="26"/>
      <c r="C86" s="24">
        <v>47737.438999999998</v>
      </c>
      <c r="D86" s="24"/>
      <c r="E86" s="26">
        <f t="shared" si="10"/>
        <v>3753.9892473280538</v>
      </c>
      <c r="F86" s="26">
        <f t="shared" si="11"/>
        <v>3754</v>
      </c>
      <c r="G86" s="26">
        <f t="shared" si="12"/>
        <v>-2.8504000001703389E-2</v>
      </c>
      <c r="H86" s="26"/>
      <c r="I86" s="26">
        <f t="shared" si="13"/>
        <v>-2.8504000001703389E-2</v>
      </c>
      <c r="J86" s="26"/>
      <c r="K86" s="26"/>
      <c r="L86" s="26"/>
      <c r="M86" s="26"/>
      <c r="N86" s="26"/>
      <c r="O86" s="26"/>
      <c r="P86" s="26"/>
      <c r="Q86" s="27">
        <f t="shared" si="14"/>
        <v>32718.938999999998</v>
      </c>
      <c r="R86" s="26"/>
      <c r="S86" s="26"/>
      <c r="T86" s="26"/>
      <c r="U86" s="26"/>
      <c r="V86" s="26"/>
      <c r="W86" s="26"/>
      <c r="X86" s="26"/>
    </row>
    <row r="87" spans="1:24" ht="12.95" customHeight="1" x14ac:dyDescent="0.2">
      <c r="A87" s="26" t="s">
        <v>47</v>
      </c>
      <c r="B87" s="26"/>
      <c r="C87" s="24">
        <v>47745.372000000003</v>
      </c>
      <c r="D87" s="24"/>
      <c r="E87" s="26">
        <f t="shared" si="10"/>
        <v>3756.9818429832276</v>
      </c>
      <c r="F87" s="26">
        <f t="shared" si="11"/>
        <v>3757</v>
      </c>
      <c r="G87" s="26">
        <f t="shared" si="12"/>
        <v>-4.8131999996257946E-2</v>
      </c>
      <c r="H87" s="26"/>
      <c r="I87" s="26">
        <f t="shared" si="13"/>
        <v>-4.8131999996257946E-2</v>
      </c>
      <c r="J87" s="26"/>
      <c r="K87" s="26"/>
      <c r="L87" s="26"/>
      <c r="M87" s="26"/>
      <c r="N87" s="26"/>
      <c r="O87" s="26"/>
      <c r="P87" s="26"/>
      <c r="Q87" s="27">
        <f t="shared" si="14"/>
        <v>32726.872000000003</v>
      </c>
      <c r="R87" s="26"/>
      <c r="S87" s="26"/>
      <c r="T87" s="26"/>
      <c r="U87" s="26"/>
      <c r="V87" s="26"/>
      <c r="W87" s="26"/>
      <c r="X87" s="26"/>
    </row>
    <row r="88" spans="1:24" ht="12.95" customHeight="1" x14ac:dyDescent="0.2">
      <c r="A88" s="30" t="s">
        <v>311</v>
      </c>
      <c r="B88" s="40" t="s">
        <v>55</v>
      </c>
      <c r="C88" s="29">
        <v>48071.430999999997</v>
      </c>
      <c r="D88" s="29" t="s">
        <v>84</v>
      </c>
      <c r="E88" s="28">
        <f t="shared" si="10"/>
        <v>3879.9823152799299</v>
      </c>
      <c r="F88" s="26">
        <f t="shared" si="11"/>
        <v>3880</v>
      </c>
      <c r="G88" s="26">
        <f t="shared" si="12"/>
        <v>-4.6880000001692679E-2</v>
      </c>
      <c r="H88" s="26"/>
      <c r="I88" s="26">
        <f t="shared" si="13"/>
        <v>-4.6880000001692679E-2</v>
      </c>
      <c r="J88" s="26"/>
      <c r="K88" s="26"/>
      <c r="L88" s="26"/>
      <c r="M88" s="26"/>
      <c r="N88" s="26"/>
      <c r="O88" s="26"/>
      <c r="P88" s="26"/>
      <c r="Q88" s="27">
        <f t="shared" si="14"/>
        <v>33052.930999999997</v>
      </c>
    </row>
    <row r="89" spans="1:24" ht="12.95" customHeight="1" x14ac:dyDescent="0.2">
      <c r="A89" s="28" t="s">
        <v>48</v>
      </c>
      <c r="B89" s="28"/>
      <c r="C89" s="29">
        <v>48071.436999999998</v>
      </c>
      <c r="D89" s="29"/>
      <c r="E89" s="28">
        <f t="shared" si="10"/>
        <v>3879.98457868267</v>
      </c>
      <c r="F89" s="26">
        <f t="shared" si="11"/>
        <v>3880</v>
      </c>
      <c r="G89" s="26">
        <f t="shared" si="12"/>
        <v>-4.0880000000470318E-2</v>
      </c>
      <c r="H89" s="26"/>
      <c r="I89" s="26">
        <f t="shared" si="13"/>
        <v>-4.0880000000470318E-2</v>
      </c>
      <c r="J89" s="26"/>
      <c r="K89" s="26"/>
      <c r="L89" s="26"/>
      <c r="M89" s="26"/>
      <c r="N89" s="26"/>
      <c r="O89" s="26"/>
      <c r="P89" s="26"/>
      <c r="Q89" s="27">
        <f t="shared" si="14"/>
        <v>33052.936999999998</v>
      </c>
      <c r="R89" s="26"/>
      <c r="S89" s="26"/>
      <c r="T89" s="26"/>
      <c r="U89" s="26"/>
      <c r="V89" s="26"/>
      <c r="W89" s="26"/>
      <c r="X89" s="26"/>
    </row>
    <row r="90" spans="1:24" ht="12.95" customHeight="1" x14ac:dyDescent="0.2">
      <c r="A90" s="28" t="s">
        <v>49</v>
      </c>
      <c r="B90" s="28"/>
      <c r="C90" s="29">
        <v>49574.487000000001</v>
      </c>
      <c r="D90" s="29">
        <v>6.0000000000000001E-3</v>
      </c>
      <c r="E90" s="28">
        <f t="shared" si="10"/>
        <v>4446.9858265720477</v>
      </c>
      <c r="F90" s="26">
        <f t="shared" si="11"/>
        <v>4447</v>
      </c>
      <c r="G90" s="26">
        <f t="shared" si="12"/>
        <v>-3.7571999993815552E-2</v>
      </c>
      <c r="H90" s="26"/>
      <c r="I90" s="26">
        <f t="shared" si="13"/>
        <v>-3.7571999993815552E-2</v>
      </c>
      <c r="J90" s="26"/>
      <c r="K90" s="26"/>
      <c r="L90" s="26"/>
      <c r="M90" s="26"/>
      <c r="N90" s="26"/>
      <c r="O90" s="26"/>
      <c r="P90" s="26"/>
      <c r="Q90" s="27">
        <f t="shared" si="14"/>
        <v>34555.987000000001</v>
      </c>
      <c r="R90" s="26"/>
      <c r="S90" s="26"/>
      <c r="T90" s="26"/>
      <c r="U90" s="26"/>
      <c r="V90" s="26"/>
      <c r="W90" s="26"/>
      <c r="X90" s="26"/>
    </row>
    <row r="91" spans="1:24" ht="12.95" customHeight="1" x14ac:dyDescent="0.2">
      <c r="A91" s="28" t="s">
        <v>50</v>
      </c>
      <c r="B91" s="28"/>
      <c r="C91" s="29">
        <v>50250.457999999999</v>
      </c>
      <c r="D91" s="29">
        <v>6.0000000000000001E-3</v>
      </c>
      <c r="E91" s="28">
        <f t="shared" si="10"/>
        <v>4701.9849287556272</v>
      </c>
      <c r="F91" s="26">
        <f t="shared" si="11"/>
        <v>4702</v>
      </c>
      <c r="G91" s="26">
        <f t="shared" si="12"/>
        <v>-3.9951999999175314E-2</v>
      </c>
      <c r="H91" s="26"/>
      <c r="I91" s="26">
        <f t="shared" si="13"/>
        <v>-3.9951999999175314E-2</v>
      </c>
      <c r="J91" s="26"/>
      <c r="K91" s="26"/>
      <c r="L91" s="26"/>
      <c r="M91" s="26"/>
      <c r="N91" s="26"/>
      <c r="O91" s="26"/>
      <c r="P91" s="26"/>
      <c r="Q91" s="27">
        <f t="shared" si="14"/>
        <v>35231.957999999999</v>
      </c>
      <c r="R91" s="26"/>
      <c r="S91" s="26"/>
      <c r="T91" s="26"/>
      <c r="U91" s="26"/>
      <c r="V91" s="26"/>
      <c r="W91" s="26"/>
      <c r="X91" s="26"/>
    </row>
    <row r="92" spans="1:24" ht="12.95" customHeight="1" x14ac:dyDescent="0.2">
      <c r="A92" s="28" t="s">
        <v>50</v>
      </c>
      <c r="B92" s="28"/>
      <c r="C92" s="29">
        <v>50250.46</v>
      </c>
      <c r="D92" s="29">
        <v>6.0000000000000001E-3</v>
      </c>
      <c r="E92" s="28">
        <f t="shared" si="10"/>
        <v>4701.9856832232072</v>
      </c>
      <c r="F92" s="26">
        <f t="shared" si="11"/>
        <v>4702</v>
      </c>
      <c r="G92" s="26">
        <f t="shared" si="12"/>
        <v>-3.795199999876786E-2</v>
      </c>
      <c r="H92" s="26"/>
      <c r="I92" s="26">
        <f t="shared" si="13"/>
        <v>-3.795199999876786E-2</v>
      </c>
      <c r="J92" s="26"/>
      <c r="K92" s="26"/>
      <c r="L92" s="26"/>
      <c r="M92" s="26"/>
      <c r="N92" s="26"/>
      <c r="O92" s="26"/>
      <c r="P92" s="26"/>
      <c r="Q92" s="27">
        <f t="shared" si="14"/>
        <v>35231.96</v>
      </c>
      <c r="R92" s="26"/>
      <c r="S92" s="26"/>
      <c r="T92" s="26"/>
      <c r="U92" s="26"/>
      <c r="V92" s="26"/>
      <c r="W92" s="26"/>
      <c r="X92" s="26"/>
    </row>
    <row r="93" spans="1:24" ht="12.95" customHeight="1" x14ac:dyDescent="0.2">
      <c r="A93" s="28" t="s">
        <v>51</v>
      </c>
      <c r="B93" s="28"/>
      <c r="C93" s="29">
        <v>50645.447</v>
      </c>
      <c r="D93" s="29">
        <v>6.0000000000000001E-3</v>
      </c>
      <c r="E93" s="28">
        <f t="shared" si="10"/>
        <v>4850.9881261892306</v>
      </c>
      <c r="F93" s="26">
        <f t="shared" si="11"/>
        <v>4851</v>
      </c>
      <c r="G93" s="26">
        <f t="shared" si="12"/>
        <v>-3.1475999996473547E-2</v>
      </c>
      <c r="H93" s="26"/>
      <c r="I93" s="26">
        <f t="shared" si="13"/>
        <v>-3.1475999996473547E-2</v>
      </c>
      <c r="J93" s="26"/>
      <c r="K93" s="26"/>
      <c r="L93" s="26"/>
      <c r="M93" s="26"/>
      <c r="N93" s="26"/>
      <c r="O93" s="26"/>
      <c r="P93" s="26"/>
      <c r="Q93" s="27">
        <f t="shared" si="14"/>
        <v>35626.947</v>
      </c>
      <c r="R93" s="26"/>
      <c r="S93" s="26"/>
      <c r="T93" s="26"/>
      <c r="U93" s="26"/>
      <c r="V93" s="26"/>
      <c r="W93" s="26"/>
      <c r="X93" s="26"/>
    </row>
    <row r="94" spans="1:24" ht="12.95" customHeight="1" x14ac:dyDescent="0.2">
      <c r="A94" s="28" t="s">
        <v>52</v>
      </c>
      <c r="B94" s="28"/>
      <c r="C94" s="29">
        <v>50645.451999999997</v>
      </c>
      <c r="D94" s="29"/>
      <c r="E94" s="28">
        <f t="shared" si="10"/>
        <v>4850.9900123581792</v>
      </c>
      <c r="F94" s="26">
        <f t="shared" si="11"/>
        <v>4851</v>
      </c>
      <c r="G94" s="26">
        <f t="shared" si="12"/>
        <v>-2.6475999999092892E-2</v>
      </c>
      <c r="H94" s="26"/>
      <c r="I94" s="26">
        <f t="shared" si="13"/>
        <v>-2.6475999999092892E-2</v>
      </c>
      <c r="J94" s="26"/>
      <c r="K94" s="26"/>
      <c r="L94" s="26"/>
      <c r="M94" s="26"/>
      <c r="N94" s="26"/>
      <c r="O94" s="26"/>
      <c r="P94" s="26"/>
      <c r="Q94" s="27">
        <f t="shared" si="14"/>
        <v>35626.951999999997</v>
      </c>
      <c r="R94" s="26"/>
      <c r="S94" s="26"/>
      <c r="T94" s="26"/>
      <c r="U94" s="26"/>
      <c r="V94" s="26"/>
      <c r="W94" s="26"/>
      <c r="X94" s="26"/>
    </row>
    <row r="95" spans="1:24" ht="12.95" customHeight="1" x14ac:dyDescent="0.2">
      <c r="A95" s="28" t="s">
        <v>51</v>
      </c>
      <c r="B95" s="28"/>
      <c r="C95" s="29">
        <v>50645.451999999997</v>
      </c>
      <c r="D95" s="29">
        <v>6.0000000000000001E-3</v>
      </c>
      <c r="E95" s="28">
        <f t="shared" si="10"/>
        <v>4850.9900123581792</v>
      </c>
      <c r="F95" s="26">
        <f t="shared" si="11"/>
        <v>4851</v>
      </c>
      <c r="G95" s="26">
        <f t="shared" si="12"/>
        <v>-2.6475999999092892E-2</v>
      </c>
      <c r="H95" s="26"/>
      <c r="I95" s="26">
        <f t="shared" si="13"/>
        <v>-2.6475999999092892E-2</v>
      </c>
      <c r="J95" s="26"/>
      <c r="K95" s="26"/>
      <c r="L95" s="26"/>
      <c r="M95" s="26"/>
      <c r="N95" s="26"/>
      <c r="O95" s="26"/>
      <c r="P95" s="26"/>
      <c r="Q95" s="27">
        <f t="shared" si="14"/>
        <v>35626.951999999997</v>
      </c>
      <c r="R95" s="26"/>
      <c r="S95" s="26"/>
      <c r="T95" s="26"/>
      <c r="U95" s="26"/>
      <c r="V95" s="26"/>
      <c r="W95" s="26"/>
      <c r="X95" s="26"/>
    </row>
    <row r="96" spans="1:24" ht="12.95" customHeight="1" x14ac:dyDescent="0.2">
      <c r="A96" s="32" t="s">
        <v>66</v>
      </c>
      <c r="B96" s="43"/>
      <c r="C96" s="42">
        <v>52766.12</v>
      </c>
      <c r="D96" s="42">
        <v>8.0000000000000004E-4</v>
      </c>
      <c r="E96" s="28">
        <f t="shared" si="10"/>
        <v>5650.9776390898733</v>
      </c>
      <c r="F96" s="26">
        <f t="shared" si="11"/>
        <v>5651</v>
      </c>
      <c r="G96" s="26">
        <f t="shared" si="12"/>
        <v>-5.9275999992678408E-2</v>
      </c>
      <c r="H96" s="26"/>
      <c r="I96" s="26"/>
      <c r="J96" s="26"/>
      <c r="K96" s="26">
        <f>G96</f>
        <v>-5.9275999992678408E-2</v>
      </c>
      <c r="L96" s="26"/>
      <c r="M96" s="26"/>
      <c r="N96" s="26"/>
      <c r="O96" s="26"/>
      <c r="P96" s="26"/>
      <c r="Q96" s="27">
        <f t="shared" si="14"/>
        <v>37747.620000000003</v>
      </c>
      <c r="S96" s="26"/>
    </row>
    <row r="97" spans="1:24" ht="12.95" customHeight="1" x14ac:dyDescent="0.2">
      <c r="A97" s="32" t="s">
        <v>66</v>
      </c>
      <c r="B97" s="43"/>
      <c r="C97" s="42">
        <v>52768.771999999997</v>
      </c>
      <c r="D97" s="42">
        <v>1E-3</v>
      </c>
      <c r="E97" s="28">
        <f t="shared" si="10"/>
        <v>5651.9780631006506</v>
      </c>
      <c r="F97" s="26">
        <f t="shared" si="11"/>
        <v>5652</v>
      </c>
      <c r="G97" s="26">
        <f t="shared" si="12"/>
        <v>-5.8151999997789972E-2</v>
      </c>
      <c r="H97" s="26"/>
      <c r="I97" s="26"/>
      <c r="J97" s="26"/>
      <c r="K97" s="26">
        <f>G97</f>
        <v>-5.8151999997789972E-2</v>
      </c>
      <c r="L97" s="26"/>
      <c r="M97" s="26"/>
      <c r="N97" s="26"/>
      <c r="O97" s="26">
        <f t="shared" ref="O97:O102" ca="1" si="15">+C$11+C$12*F97</f>
        <v>-2.6833988514954964E-2</v>
      </c>
      <c r="P97" s="26"/>
      <c r="Q97" s="27">
        <f t="shared" si="14"/>
        <v>37750.271999999997</v>
      </c>
      <c r="S97" s="26"/>
    </row>
    <row r="98" spans="1:24" ht="12.95" customHeight="1" x14ac:dyDescent="0.2">
      <c r="A98" s="39" t="s">
        <v>54</v>
      </c>
      <c r="B98" s="40" t="s">
        <v>55</v>
      </c>
      <c r="C98" s="29">
        <v>53150.495000000003</v>
      </c>
      <c r="D98" s="29">
        <v>8.0000000000000002E-3</v>
      </c>
      <c r="E98" s="28">
        <f t="shared" si="10"/>
        <v>5795.9768770776172</v>
      </c>
      <c r="F98" s="26">
        <f t="shared" si="11"/>
        <v>5796</v>
      </c>
      <c r="G98" s="26">
        <f t="shared" si="12"/>
        <v>-6.1295999992580619E-2</v>
      </c>
      <c r="H98" s="26"/>
      <c r="I98" s="26"/>
      <c r="J98" s="26"/>
      <c r="K98" s="26">
        <f>G98</f>
        <v>-6.1295999992580619E-2</v>
      </c>
      <c r="L98" s="26"/>
      <c r="M98" s="26"/>
      <c r="N98" s="26"/>
      <c r="O98" s="26">
        <f t="shared" ca="1" si="15"/>
        <v>-2.8333799111547694E-2</v>
      </c>
      <c r="P98" s="26"/>
      <c r="Q98" s="27">
        <f t="shared" si="14"/>
        <v>38131.995000000003</v>
      </c>
      <c r="R98" s="26"/>
      <c r="S98" s="26"/>
      <c r="T98" s="26"/>
      <c r="U98" s="26"/>
      <c r="V98" s="26"/>
      <c r="W98" s="26"/>
      <c r="X98" s="26"/>
    </row>
    <row r="99" spans="1:24" ht="12.95" customHeight="1" x14ac:dyDescent="0.2">
      <c r="A99" s="39" t="s">
        <v>65</v>
      </c>
      <c r="B99" s="41" t="s">
        <v>55</v>
      </c>
      <c r="C99" s="42">
        <v>53705.406300000002</v>
      </c>
      <c r="D99" s="42">
        <v>2.9999999999999997E-4</v>
      </c>
      <c r="E99" s="28">
        <f t="shared" si="10"/>
        <v>6005.3081698276364</v>
      </c>
      <c r="F99" s="26">
        <f t="shared" si="11"/>
        <v>6005.5</v>
      </c>
      <c r="G99" s="26"/>
      <c r="H99" s="26"/>
      <c r="I99" s="26"/>
      <c r="K99" s="26"/>
      <c r="L99" s="26"/>
      <c r="M99" s="26"/>
      <c r="N99" s="26"/>
      <c r="O99" s="26">
        <f t="shared" ca="1" si="15"/>
        <v>-3.0515815222562824E-2</v>
      </c>
      <c r="P99" s="26"/>
      <c r="Q99" s="27">
        <f t="shared" si="14"/>
        <v>38686.906300000002</v>
      </c>
      <c r="R99" s="30">
        <v>-0.5085179999950924</v>
      </c>
      <c r="S99" s="26"/>
    </row>
    <row r="100" spans="1:24" ht="12.95" customHeight="1" x14ac:dyDescent="0.2">
      <c r="A100" s="30" t="s">
        <v>351</v>
      </c>
      <c r="B100" s="40" t="s">
        <v>55</v>
      </c>
      <c r="C100" s="29">
        <v>54327.495799999997</v>
      </c>
      <c r="D100" s="29" t="s">
        <v>84</v>
      </c>
      <c r="E100" s="28">
        <f t="shared" si="10"/>
        <v>6239.981349561428</v>
      </c>
      <c r="F100" s="26">
        <f t="shared" si="11"/>
        <v>6240</v>
      </c>
      <c r="G100" s="26">
        <f>+C100-(C$7+F100*C$8)</f>
        <v>-4.94399999952293E-2</v>
      </c>
      <c r="H100" s="26"/>
      <c r="I100" s="26"/>
      <c r="J100" s="26"/>
      <c r="K100" s="26">
        <f>G100</f>
        <v>-4.94399999952293E-2</v>
      </c>
      <c r="L100" s="26"/>
      <c r="M100" s="26"/>
      <c r="N100" s="26"/>
      <c r="O100" s="26">
        <f t="shared" ca="1" si="15"/>
        <v>-3.2958215117708627E-2</v>
      </c>
      <c r="P100" s="26"/>
      <c r="Q100" s="27">
        <f t="shared" si="14"/>
        <v>39308.995799999997</v>
      </c>
    </row>
    <row r="101" spans="1:24" ht="12.95" customHeight="1" x14ac:dyDescent="0.2">
      <c r="A101" s="44" t="s">
        <v>69</v>
      </c>
      <c r="B101" s="45" t="s">
        <v>55</v>
      </c>
      <c r="C101" s="46">
        <v>55406.421199999997</v>
      </c>
      <c r="D101" s="46">
        <v>1E-4</v>
      </c>
      <c r="E101" s="28">
        <f t="shared" si="10"/>
        <v>6646.9884672085755</v>
      </c>
      <c r="F101" s="26">
        <f t="shared" si="11"/>
        <v>6647</v>
      </c>
      <c r="G101" s="26">
        <f>+C101-(C$7+F101*C$8)</f>
        <v>-3.0572000003303401E-2</v>
      </c>
      <c r="H101" s="26"/>
      <c r="I101" s="26"/>
      <c r="J101" s="26"/>
      <c r="K101" s="26">
        <f>G101</f>
        <v>-3.0572000003303401E-2</v>
      </c>
      <c r="L101" s="26"/>
      <c r="M101" s="26"/>
      <c r="N101" s="26"/>
      <c r="O101" s="26">
        <f t="shared" ca="1" si="15"/>
        <v>-3.7197263123356146E-2</v>
      </c>
      <c r="P101" s="26"/>
      <c r="Q101" s="27">
        <f t="shared" si="14"/>
        <v>40387.921199999997</v>
      </c>
      <c r="S101" s="26"/>
    </row>
    <row r="102" spans="1:24" ht="12.95" customHeight="1" x14ac:dyDescent="0.2">
      <c r="A102" s="47" t="s">
        <v>73</v>
      </c>
      <c r="B102" s="48" t="s">
        <v>55</v>
      </c>
      <c r="C102" s="49">
        <v>56461.474300000002</v>
      </c>
      <c r="D102" s="50">
        <v>5.0000000000000001E-4</v>
      </c>
      <c r="E102" s="28">
        <f t="shared" si="10"/>
        <v>7044.9901466534102</v>
      </c>
      <c r="F102" s="26">
        <f t="shared" si="11"/>
        <v>7045</v>
      </c>
      <c r="G102" s="26">
        <f>+C102-(C$7+F102*C$8)</f>
        <v>-2.6119999994989485E-2</v>
      </c>
      <c r="H102" s="26"/>
      <c r="I102" s="26"/>
      <c r="J102" s="26"/>
      <c r="K102" s="26">
        <f>G102</f>
        <v>-2.6119999994989485E-2</v>
      </c>
      <c r="L102" s="26"/>
      <c r="M102" s="26"/>
      <c r="N102" s="26"/>
      <c r="O102" s="26">
        <f t="shared" ca="1" si="15"/>
        <v>-4.1342572966716611E-2</v>
      </c>
      <c r="P102" s="26"/>
      <c r="Q102" s="27">
        <f t="shared" si="14"/>
        <v>41442.974300000002</v>
      </c>
      <c r="S102" s="26"/>
    </row>
    <row r="103" spans="1:24" ht="12.95" customHeight="1" x14ac:dyDescent="0.2">
      <c r="A103" s="66" t="s">
        <v>0</v>
      </c>
      <c r="B103" s="67" t="s">
        <v>55</v>
      </c>
      <c r="C103" s="68">
        <v>57577.478000000003</v>
      </c>
      <c r="D103" s="68" t="s">
        <v>1</v>
      </c>
      <c r="E103" s="28">
        <f>+(C103-C$7)/C$8</f>
        <v>7465.9844519321186</v>
      </c>
      <c r="F103" s="26">
        <f t="shared" si="11"/>
        <v>7466</v>
      </c>
      <c r="G103" s="26">
        <f>+C103-(C$7+F103*C$8)</f>
        <v>-4.121599999780301E-2</v>
      </c>
      <c r="H103" s="26"/>
      <c r="I103" s="26"/>
      <c r="J103" s="26"/>
      <c r="K103" s="26">
        <f>G103</f>
        <v>-4.121599999780301E-2</v>
      </c>
      <c r="L103" s="26"/>
      <c r="M103" s="26"/>
      <c r="N103" s="26"/>
      <c r="O103" s="26">
        <f ca="1">+C$11+C$12*F103</f>
        <v>-4.5727435891477312E-2</v>
      </c>
      <c r="P103" s="26"/>
      <c r="Q103" s="27">
        <f>+C103-15018.5</f>
        <v>42558.978000000003</v>
      </c>
    </row>
    <row r="104" spans="1:24" ht="12.95" customHeight="1" x14ac:dyDescent="0.2">
      <c r="A104" s="69" t="s">
        <v>369</v>
      </c>
      <c r="B104" s="70" t="s">
        <v>55</v>
      </c>
      <c r="C104" s="72">
        <v>59459.589500000002</v>
      </c>
      <c r="D104" s="69">
        <v>5.9999999999999995E-4</v>
      </c>
      <c r="E104" s="28">
        <f t="shared" ref="E104:E105" si="16">+(C104-C$7)/C$8</f>
        <v>8175.9805060666758</v>
      </c>
      <c r="F104" s="26">
        <f t="shared" ref="F104:F105" si="17">ROUND(2*E104,0)/2</f>
        <v>8176</v>
      </c>
      <c r="G104" s="26">
        <f t="shared" ref="G104:G105" si="18">+C104-(C$7+F104*C$8)</f>
        <v>-5.1675999995495658E-2</v>
      </c>
      <c r="H104" s="26"/>
      <c r="I104" s="26"/>
      <c r="J104" s="26"/>
      <c r="K104" s="26">
        <f t="shared" ref="K104:K105" si="19">G104</f>
        <v>-5.1675999995495658E-2</v>
      </c>
      <c r="L104" s="26"/>
      <c r="M104" s="26"/>
      <c r="N104" s="26"/>
      <c r="O104" s="26">
        <f t="shared" ref="O104:O105" ca="1" si="20">+C$11+C$12*F104</f>
        <v>-5.3122335360788704E-2</v>
      </c>
      <c r="P104" s="26"/>
      <c r="Q104" s="27">
        <f t="shared" ref="Q104:Q105" si="21">+C104-15018.5</f>
        <v>44441.089500000002</v>
      </c>
    </row>
    <row r="105" spans="1:24" ht="12.95" customHeight="1" x14ac:dyDescent="0.2">
      <c r="A105" s="71" t="s">
        <v>368</v>
      </c>
      <c r="B105" s="70" t="s">
        <v>55</v>
      </c>
      <c r="C105" s="72">
        <v>59777.6806</v>
      </c>
      <c r="D105" s="69">
        <v>5.9999999999999995E-4</v>
      </c>
      <c r="E105" s="28">
        <f t="shared" si="16"/>
        <v>8295.9752172489407</v>
      </c>
      <c r="F105" s="26">
        <f t="shared" si="17"/>
        <v>8296</v>
      </c>
      <c r="G105" s="26">
        <f t="shared" si="18"/>
        <v>-6.5695999997842591E-2</v>
      </c>
      <c r="H105" s="26"/>
      <c r="I105" s="26"/>
      <c r="J105" s="26"/>
      <c r="K105" s="26">
        <f t="shared" si="19"/>
        <v>-6.5695999997842591E-2</v>
      </c>
      <c r="L105" s="26"/>
      <c r="M105" s="26"/>
      <c r="N105" s="26"/>
      <c r="O105" s="26">
        <f t="shared" ca="1" si="20"/>
        <v>-5.437217752461599E-2</v>
      </c>
      <c r="P105" s="26"/>
      <c r="Q105" s="27">
        <f t="shared" si="21"/>
        <v>44759.1806</v>
      </c>
    </row>
    <row r="106" spans="1:24" ht="12.95" customHeight="1" x14ac:dyDescent="0.2">
      <c r="A106" s="28"/>
      <c r="B106" s="28"/>
      <c r="C106" s="29"/>
      <c r="D106" s="29"/>
      <c r="E106" s="28"/>
    </row>
    <row r="107" spans="1:24" ht="12.95" customHeight="1" x14ac:dyDescent="0.2">
      <c r="A107" s="28"/>
      <c r="B107" s="28"/>
      <c r="C107" s="29"/>
      <c r="D107" s="29"/>
      <c r="E107" s="28"/>
    </row>
    <row r="108" spans="1:24" ht="12.95" customHeight="1" x14ac:dyDescent="0.2">
      <c r="A108" s="28"/>
      <c r="B108" s="28"/>
      <c r="C108" s="29"/>
      <c r="D108" s="29"/>
      <c r="E108" s="28"/>
    </row>
    <row r="109" spans="1:24" ht="12.95" customHeight="1" x14ac:dyDescent="0.2">
      <c r="A109" s="28"/>
      <c r="B109" s="28"/>
      <c r="C109" s="29"/>
      <c r="D109" s="29"/>
      <c r="E109" s="28"/>
    </row>
    <row r="110" spans="1:24" ht="12.95" customHeight="1" x14ac:dyDescent="0.2">
      <c r="A110" s="28"/>
      <c r="B110" s="28"/>
      <c r="C110" s="29"/>
      <c r="D110" s="29"/>
      <c r="E110" s="28"/>
    </row>
    <row r="111" spans="1:24" ht="12.95" customHeight="1" x14ac:dyDescent="0.2">
      <c r="A111" s="28"/>
      <c r="B111" s="28"/>
      <c r="C111" s="29"/>
      <c r="D111" s="29"/>
      <c r="E111" s="28"/>
    </row>
    <row r="112" spans="1:24" ht="12.95" customHeight="1" x14ac:dyDescent="0.2">
      <c r="A112" s="28"/>
      <c r="B112" s="28"/>
      <c r="C112" s="29"/>
      <c r="D112" s="29"/>
      <c r="E112" s="28"/>
    </row>
    <row r="113" spans="1:5" ht="12.95" customHeight="1" x14ac:dyDescent="0.2">
      <c r="A113" s="28"/>
      <c r="B113" s="28"/>
      <c r="C113" s="29"/>
      <c r="D113" s="29"/>
      <c r="E113" s="28"/>
    </row>
    <row r="114" spans="1:5" ht="12.95" customHeight="1" x14ac:dyDescent="0.2">
      <c r="A114" s="28"/>
      <c r="B114" s="28"/>
      <c r="C114" s="29"/>
      <c r="D114" s="29"/>
      <c r="E114" s="28"/>
    </row>
    <row r="115" spans="1:5" ht="12.95" customHeight="1" x14ac:dyDescent="0.2">
      <c r="A115" s="28"/>
      <c r="B115" s="28"/>
      <c r="C115" s="29"/>
      <c r="D115" s="29"/>
      <c r="E115" s="28"/>
    </row>
    <row r="116" spans="1:5" ht="12.95" customHeight="1" x14ac:dyDescent="0.2">
      <c r="A116" s="28"/>
      <c r="B116" s="28"/>
      <c r="C116" s="29"/>
      <c r="D116" s="29"/>
      <c r="E116" s="28"/>
    </row>
    <row r="117" spans="1:5" ht="12.95" customHeight="1" x14ac:dyDescent="0.2">
      <c r="A117" s="28"/>
      <c r="B117" s="28"/>
      <c r="C117" s="29"/>
      <c r="D117" s="29"/>
      <c r="E117" s="28"/>
    </row>
    <row r="118" spans="1:5" ht="12.95" customHeight="1" x14ac:dyDescent="0.2">
      <c r="A118" s="28"/>
      <c r="B118" s="28"/>
      <c r="C118" s="29"/>
      <c r="D118" s="29"/>
      <c r="E118" s="28"/>
    </row>
    <row r="119" spans="1:5" ht="12.95" customHeight="1" x14ac:dyDescent="0.2">
      <c r="A119" s="28"/>
      <c r="B119" s="28"/>
      <c r="C119" s="29"/>
      <c r="D119" s="29"/>
      <c r="E119" s="28"/>
    </row>
    <row r="120" spans="1:5" ht="12.95" customHeight="1" x14ac:dyDescent="0.2">
      <c r="A120" s="28"/>
      <c r="B120" s="28"/>
      <c r="C120" s="29"/>
      <c r="D120" s="29"/>
      <c r="E120" s="28"/>
    </row>
    <row r="121" spans="1:5" ht="12.95" customHeight="1" x14ac:dyDescent="0.2">
      <c r="A121" s="28"/>
      <c r="B121" s="28"/>
      <c r="C121" s="29"/>
      <c r="D121" s="29"/>
      <c r="E121" s="28"/>
    </row>
    <row r="122" spans="1:5" ht="12.95" customHeight="1" x14ac:dyDescent="0.2">
      <c r="A122" s="28"/>
      <c r="B122" s="28"/>
      <c r="C122" s="29"/>
      <c r="D122" s="29"/>
      <c r="E122" s="28"/>
    </row>
    <row r="123" spans="1:5" ht="12.95" customHeight="1" x14ac:dyDescent="0.2">
      <c r="A123" s="28"/>
      <c r="B123" s="28"/>
      <c r="C123" s="29"/>
      <c r="D123" s="29"/>
      <c r="E123" s="28"/>
    </row>
    <row r="124" spans="1:5" ht="12.95" customHeight="1" x14ac:dyDescent="0.2">
      <c r="A124" s="28"/>
      <c r="B124" s="28"/>
      <c r="C124" s="29"/>
      <c r="D124" s="29"/>
      <c r="E124" s="28"/>
    </row>
    <row r="125" spans="1:5" ht="12.95" customHeight="1" x14ac:dyDescent="0.2">
      <c r="A125" s="28"/>
      <c r="B125" s="28"/>
      <c r="C125" s="29"/>
      <c r="D125" s="29"/>
      <c r="E125" s="28"/>
    </row>
    <row r="126" spans="1:5" ht="12.95" customHeight="1" x14ac:dyDescent="0.2">
      <c r="A126" s="28"/>
      <c r="B126" s="28"/>
      <c r="C126" s="29"/>
      <c r="D126" s="29"/>
      <c r="E126" s="28"/>
    </row>
    <row r="127" spans="1:5" ht="12.95" customHeight="1" x14ac:dyDescent="0.2">
      <c r="A127" s="28"/>
      <c r="B127" s="28"/>
      <c r="C127" s="29"/>
      <c r="D127" s="29"/>
      <c r="E127" s="28"/>
    </row>
    <row r="128" spans="1:5" ht="12.95" customHeight="1" x14ac:dyDescent="0.2">
      <c r="A128" s="28"/>
      <c r="B128" s="28"/>
      <c r="C128" s="29"/>
      <c r="D128" s="29"/>
      <c r="E128" s="28"/>
    </row>
    <row r="129" spans="1:5" ht="12.95" customHeight="1" x14ac:dyDescent="0.2">
      <c r="A129" s="28"/>
      <c r="B129" s="28"/>
      <c r="C129" s="29"/>
      <c r="D129" s="29"/>
      <c r="E129" s="28"/>
    </row>
    <row r="130" spans="1:5" ht="12.95" customHeight="1" x14ac:dyDescent="0.2">
      <c r="A130" s="28"/>
      <c r="B130" s="28"/>
      <c r="C130" s="29"/>
      <c r="D130" s="29"/>
      <c r="E130" s="28"/>
    </row>
    <row r="131" spans="1:5" ht="12.95" customHeight="1" x14ac:dyDescent="0.2">
      <c r="A131" s="28"/>
      <c r="B131" s="28"/>
      <c r="C131" s="29"/>
      <c r="D131" s="29"/>
      <c r="E131" s="28"/>
    </row>
    <row r="132" spans="1:5" ht="12.95" customHeight="1" x14ac:dyDescent="0.2">
      <c r="A132" s="28"/>
      <c r="B132" s="28"/>
      <c r="C132" s="29"/>
      <c r="D132" s="29"/>
      <c r="E132" s="28"/>
    </row>
    <row r="133" spans="1:5" ht="12.95" customHeight="1" x14ac:dyDescent="0.2">
      <c r="A133" s="28"/>
      <c r="B133" s="28"/>
      <c r="C133" s="29"/>
      <c r="D133" s="29"/>
      <c r="E133" s="28"/>
    </row>
    <row r="134" spans="1:5" ht="12.95" customHeight="1" x14ac:dyDescent="0.2">
      <c r="A134" s="28"/>
      <c r="B134" s="28"/>
      <c r="C134" s="29"/>
      <c r="D134" s="29"/>
      <c r="E134" s="28"/>
    </row>
    <row r="135" spans="1:5" ht="12.95" customHeight="1" x14ac:dyDescent="0.2">
      <c r="A135" s="28"/>
      <c r="B135" s="28"/>
      <c r="C135" s="29"/>
      <c r="D135" s="29"/>
      <c r="E135" s="28"/>
    </row>
    <row r="136" spans="1:5" ht="12.95" customHeight="1" x14ac:dyDescent="0.2">
      <c r="A136" s="28"/>
      <c r="B136" s="28"/>
      <c r="C136" s="29"/>
      <c r="D136" s="29"/>
      <c r="E136" s="28"/>
    </row>
    <row r="137" spans="1:5" ht="12.95" customHeight="1" x14ac:dyDescent="0.2">
      <c r="A137" s="28"/>
      <c r="B137" s="28"/>
      <c r="C137" s="29"/>
      <c r="D137" s="29"/>
      <c r="E137" s="28"/>
    </row>
    <row r="138" spans="1:5" ht="12.95" customHeight="1" x14ac:dyDescent="0.2">
      <c r="A138" s="28"/>
      <c r="B138" s="28"/>
      <c r="C138" s="29"/>
      <c r="D138" s="29"/>
      <c r="E138" s="28"/>
    </row>
    <row r="139" spans="1:5" ht="12.95" customHeight="1" x14ac:dyDescent="0.2">
      <c r="A139" s="28"/>
      <c r="B139" s="28"/>
      <c r="C139" s="29"/>
      <c r="D139" s="29"/>
      <c r="E139" s="28"/>
    </row>
    <row r="140" spans="1:5" ht="12.95" customHeight="1" x14ac:dyDescent="0.2">
      <c r="A140" s="28"/>
      <c r="B140" s="28"/>
      <c r="C140" s="29"/>
      <c r="D140" s="29"/>
      <c r="E140" s="28"/>
    </row>
    <row r="141" spans="1:5" ht="12.95" customHeight="1" x14ac:dyDescent="0.2">
      <c r="A141" s="28"/>
      <c r="B141" s="28"/>
      <c r="C141" s="29"/>
      <c r="D141" s="29"/>
      <c r="E141" s="28"/>
    </row>
    <row r="142" spans="1:5" ht="12.95" customHeight="1" x14ac:dyDescent="0.2">
      <c r="A142" s="28"/>
      <c r="B142" s="28"/>
      <c r="C142" s="29"/>
      <c r="D142" s="29"/>
      <c r="E142" s="28"/>
    </row>
    <row r="143" spans="1:5" ht="12.95" customHeight="1" x14ac:dyDescent="0.2">
      <c r="A143" s="28"/>
      <c r="B143" s="28"/>
      <c r="C143" s="29"/>
      <c r="D143" s="29"/>
      <c r="E143" s="28"/>
    </row>
    <row r="144" spans="1:5" ht="12.95" customHeight="1" x14ac:dyDescent="0.2">
      <c r="A144" s="28"/>
      <c r="B144" s="28"/>
      <c r="C144" s="29"/>
      <c r="D144" s="29"/>
      <c r="E144" s="28"/>
    </row>
    <row r="145" spans="1:5" ht="12.95" customHeight="1" x14ac:dyDescent="0.2">
      <c r="A145" s="28"/>
      <c r="B145" s="28"/>
      <c r="C145" s="29"/>
      <c r="D145" s="29"/>
      <c r="E145" s="28"/>
    </row>
    <row r="146" spans="1:5" ht="12.95" customHeight="1" x14ac:dyDescent="0.2">
      <c r="A146" s="28"/>
      <c r="B146" s="28"/>
      <c r="C146" s="29"/>
      <c r="D146" s="29"/>
      <c r="E146" s="28"/>
    </row>
    <row r="147" spans="1:5" ht="12.95" customHeight="1" x14ac:dyDescent="0.2">
      <c r="A147" s="28"/>
      <c r="B147" s="28"/>
      <c r="C147" s="29"/>
      <c r="D147" s="29"/>
      <c r="E147" s="28"/>
    </row>
    <row r="148" spans="1:5" ht="12.95" customHeight="1" x14ac:dyDescent="0.2">
      <c r="A148" s="28"/>
      <c r="B148" s="28"/>
      <c r="C148" s="29"/>
      <c r="D148" s="29"/>
      <c r="E148" s="28"/>
    </row>
    <row r="149" spans="1:5" ht="12.95" customHeight="1" x14ac:dyDescent="0.2">
      <c r="A149" s="28"/>
      <c r="B149" s="28"/>
      <c r="C149" s="29"/>
      <c r="D149" s="29"/>
      <c r="E149" s="28"/>
    </row>
    <row r="150" spans="1:5" ht="12.95" customHeight="1" x14ac:dyDescent="0.2">
      <c r="A150" s="28"/>
      <c r="B150" s="28"/>
      <c r="C150" s="29"/>
      <c r="D150" s="29"/>
      <c r="E150" s="28"/>
    </row>
    <row r="151" spans="1:5" ht="12.95" customHeight="1" x14ac:dyDescent="0.2">
      <c r="A151" s="28"/>
      <c r="B151" s="28"/>
      <c r="C151" s="29"/>
      <c r="D151" s="29"/>
      <c r="E151" s="28"/>
    </row>
    <row r="152" spans="1:5" ht="12.95" customHeight="1" x14ac:dyDescent="0.2">
      <c r="A152" s="28"/>
      <c r="B152" s="28"/>
      <c r="C152" s="29"/>
      <c r="D152" s="29"/>
      <c r="E152" s="28"/>
    </row>
    <row r="153" spans="1:5" ht="12.95" customHeight="1" x14ac:dyDescent="0.2">
      <c r="A153" s="28"/>
      <c r="B153" s="28"/>
      <c r="C153" s="29"/>
      <c r="D153" s="29"/>
      <c r="E153" s="28"/>
    </row>
    <row r="154" spans="1:5" ht="12.95" customHeight="1" x14ac:dyDescent="0.2">
      <c r="A154" s="28"/>
      <c r="B154" s="28"/>
      <c r="C154" s="29"/>
      <c r="D154" s="29"/>
      <c r="E154" s="28"/>
    </row>
    <row r="155" spans="1:5" ht="12.95" customHeight="1" x14ac:dyDescent="0.2">
      <c r="A155" s="28"/>
      <c r="B155" s="28"/>
      <c r="C155" s="29"/>
      <c r="D155" s="29"/>
      <c r="E155" s="28"/>
    </row>
    <row r="156" spans="1:5" ht="12.95" customHeight="1" x14ac:dyDescent="0.2">
      <c r="A156" s="28"/>
      <c r="B156" s="28"/>
      <c r="C156" s="29"/>
      <c r="D156" s="29"/>
      <c r="E156" s="28"/>
    </row>
    <row r="157" spans="1:5" ht="12.95" customHeight="1" x14ac:dyDescent="0.2">
      <c r="A157" s="28"/>
      <c r="B157" s="28"/>
      <c r="C157" s="29"/>
      <c r="D157" s="29"/>
      <c r="E157" s="28"/>
    </row>
    <row r="158" spans="1:5" ht="12.95" customHeight="1" x14ac:dyDescent="0.2">
      <c r="A158" s="28"/>
      <c r="B158" s="28"/>
      <c r="C158" s="29"/>
      <c r="D158" s="29"/>
      <c r="E158" s="28"/>
    </row>
    <row r="159" spans="1:5" ht="12.95" customHeight="1" x14ac:dyDescent="0.2">
      <c r="A159" s="28"/>
      <c r="B159" s="28"/>
      <c r="C159" s="29"/>
      <c r="D159" s="29"/>
      <c r="E159" s="28"/>
    </row>
    <row r="160" spans="1:5" ht="12.95" customHeight="1" x14ac:dyDescent="0.2">
      <c r="A160" s="28"/>
      <c r="B160" s="28"/>
      <c r="C160" s="29"/>
      <c r="D160" s="29"/>
      <c r="E160" s="28"/>
    </row>
    <row r="161" spans="1:5" ht="12.95" customHeight="1" x14ac:dyDescent="0.2">
      <c r="A161" s="28"/>
      <c r="B161" s="28"/>
      <c r="C161" s="29"/>
      <c r="D161" s="29"/>
      <c r="E161" s="28"/>
    </row>
    <row r="162" spans="1:5" ht="12.95" customHeight="1" x14ac:dyDescent="0.2">
      <c r="A162" s="28"/>
      <c r="B162" s="28"/>
      <c r="C162" s="29"/>
      <c r="D162" s="29"/>
      <c r="E162" s="28"/>
    </row>
    <row r="163" spans="1:5" ht="12.95" customHeight="1" x14ac:dyDescent="0.2">
      <c r="A163" s="28"/>
      <c r="B163" s="28"/>
      <c r="C163" s="29"/>
      <c r="D163" s="29"/>
      <c r="E163" s="28"/>
    </row>
    <row r="164" spans="1:5" ht="12.95" customHeight="1" x14ac:dyDescent="0.2">
      <c r="A164" s="28"/>
      <c r="B164" s="28"/>
      <c r="C164" s="29"/>
      <c r="D164" s="29"/>
      <c r="E164" s="28"/>
    </row>
    <row r="165" spans="1:5" ht="12.95" customHeight="1" x14ac:dyDescent="0.2">
      <c r="A165" s="28"/>
      <c r="B165" s="28"/>
      <c r="C165" s="29"/>
      <c r="D165" s="29"/>
      <c r="E165" s="28"/>
    </row>
    <row r="166" spans="1:5" ht="12.95" customHeight="1" x14ac:dyDescent="0.2">
      <c r="A166" s="28"/>
      <c r="B166" s="28"/>
      <c r="C166" s="29"/>
      <c r="D166" s="29"/>
      <c r="E166" s="28"/>
    </row>
    <row r="167" spans="1:5" ht="12.95" customHeight="1" x14ac:dyDescent="0.2">
      <c r="A167" s="28"/>
      <c r="B167" s="28"/>
      <c r="C167" s="29"/>
      <c r="D167" s="29"/>
      <c r="E167" s="28"/>
    </row>
    <row r="168" spans="1:5" ht="12.95" customHeight="1" x14ac:dyDescent="0.2">
      <c r="A168" s="28"/>
      <c r="B168" s="28"/>
      <c r="C168" s="29"/>
      <c r="D168" s="29"/>
      <c r="E168" s="28"/>
    </row>
    <row r="169" spans="1:5" ht="12.95" customHeight="1" x14ac:dyDescent="0.2">
      <c r="A169" s="28"/>
      <c r="B169" s="28"/>
      <c r="C169" s="29"/>
      <c r="D169" s="29"/>
      <c r="E169" s="28"/>
    </row>
    <row r="170" spans="1:5" ht="12.95" customHeight="1" x14ac:dyDescent="0.2">
      <c r="A170" s="28"/>
      <c r="B170" s="28"/>
      <c r="C170" s="29"/>
      <c r="D170" s="29"/>
      <c r="E170" s="28"/>
    </row>
    <row r="171" spans="1:5" ht="12.95" customHeight="1" x14ac:dyDescent="0.2">
      <c r="A171" s="28"/>
      <c r="B171" s="28"/>
      <c r="C171" s="29"/>
      <c r="D171" s="29"/>
      <c r="E171" s="28"/>
    </row>
    <row r="172" spans="1:5" ht="12.95" customHeight="1" x14ac:dyDescent="0.2">
      <c r="A172" s="28"/>
      <c r="B172" s="28"/>
      <c r="C172" s="29"/>
      <c r="D172" s="29"/>
      <c r="E172" s="28"/>
    </row>
    <row r="173" spans="1:5" ht="12.95" customHeight="1" x14ac:dyDescent="0.2">
      <c r="A173" s="28"/>
      <c r="B173" s="28"/>
      <c r="C173" s="29"/>
      <c r="D173" s="29"/>
      <c r="E173" s="28"/>
    </row>
    <row r="174" spans="1:5" ht="12.95" customHeight="1" x14ac:dyDescent="0.2">
      <c r="A174" s="28"/>
      <c r="B174" s="28"/>
      <c r="C174" s="29"/>
      <c r="D174" s="29"/>
      <c r="E174" s="28"/>
    </row>
    <row r="175" spans="1:5" ht="12.95" customHeight="1" x14ac:dyDescent="0.2">
      <c r="A175" s="28"/>
      <c r="B175" s="28"/>
      <c r="C175" s="29"/>
      <c r="D175" s="29"/>
      <c r="E175" s="28"/>
    </row>
    <row r="176" spans="1:5" ht="12.95" customHeight="1" x14ac:dyDescent="0.2">
      <c r="A176" s="28"/>
      <c r="B176" s="28"/>
      <c r="C176" s="29"/>
      <c r="D176" s="29"/>
      <c r="E176" s="28"/>
    </row>
    <row r="177" spans="1:5" ht="12.95" customHeight="1" x14ac:dyDescent="0.2">
      <c r="A177" s="28"/>
      <c r="B177" s="28"/>
      <c r="C177" s="29"/>
      <c r="D177" s="29"/>
      <c r="E177" s="28"/>
    </row>
    <row r="178" spans="1:5" ht="12.95" customHeight="1" x14ac:dyDescent="0.2">
      <c r="A178" s="28"/>
      <c r="B178" s="28"/>
      <c r="C178" s="29"/>
      <c r="D178" s="29"/>
      <c r="E178" s="28"/>
    </row>
    <row r="179" spans="1:5" ht="12.95" customHeight="1" x14ac:dyDescent="0.2">
      <c r="A179" s="28"/>
      <c r="B179" s="28"/>
      <c r="C179" s="29"/>
      <c r="D179" s="29"/>
      <c r="E179" s="28"/>
    </row>
    <row r="180" spans="1:5" ht="12.95" customHeight="1" x14ac:dyDescent="0.2">
      <c r="A180" s="28"/>
      <c r="B180" s="28"/>
      <c r="C180" s="29"/>
      <c r="D180" s="29"/>
      <c r="E180" s="28"/>
    </row>
    <row r="181" spans="1:5" ht="12.95" customHeight="1" x14ac:dyDescent="0.2">
      <c r="A181" s="28"/>
      <c r="B181" s="28"/>
      <c r="C181" s="29"/>
      <c r="D181" s="29"/>
      <c r="E181" s="28"/>
    </row>
    <row r="182" spans="1:5" ht="12.95" customHeight="1" x14ac:dyDescent="0.2">
      <c r="A182" s="28"/>
      <c r="B182" s="28"/>
      <c r="C182" s="29"/>
      <c r="D182" s="29"/>
      <c r="E182" s="28"/>
    </row>
    <row r="183" spans="1:5" ht="12.95" customHeight="1" x14ac:dyDescent="0.2">
      <c r="A183" s="28"/>
      <c r="B183" s="28"/>
      <c r="C183" s="29"/>
      <c r="D183" s="29"/>
      <c r="E183" s="28"/>
    </row>
    <row r="184" spans="1:5" ht="12.95" customHeight="1" x14ac:dyDescent="0.2">
      <c r="A184" s="28"/>
      <c r="B184" s="28"/>
      <c r="C184" s="29"/>
      <c r="D184" s="29"/>
      <c r="E184" s="28"/>
    </row>
    <row r="185" spans="1:5" ht="12.95" customHeight="1" x14ac:dyDescent="0.2">
      <c r="A185" s="28"/>
      <c r="B185" s="28"/>
      <c r="C185" s="29"/>
      <c r="D185" s="29"/>
      <c r="E185" s="28"/>
    </row>
    <row r="186" spans="1:5" ht="12.95" customHeight="1" x14ac:dyDescent="0.2">
      <c r="A186" s="28"/>
      <c r="B186" s="28"/>
      <c r="C186" s="29"/>
      <c r="D186" s="29"/>
      <c r="E186" s="28"/>
    </row>
    <row r="187" spans="1:5" ht="12.95" customHeight="1" x14ac:dyDescent="0.2">
      <c r="A187" s="28"/>
      <c r="B187" s="28"/>
      <c r="C187" s="29"/>
      <c r="D187" s="29"/>
      <c r="E187" s="28"/>
    </row>
    <row r="188" spans="1:5" ht="12.95" customHeight="1" x14ac:dyDescent="0.2">
      <c r="A188" s="28"/>
      <c r="B188" s="28"/>
      <c r="C188" s="29"/>
      <c r="D188" s="29"/>
      <c r="E188" s="28"/>
    </row>
    <row r="189" spans="1:5" ht="12.95" customHeight="1" x14ac:dyDescent="0.2">
      <c r="A189" s="28"/>
      <c r="B189" s="28"/>
      <c r="C189" s="29"/>
      <c r="D189" s="29"/>
      <c r="E189" s="28"/>
    </row>
    <row r="190" spans="1:5" ht="12.95" customHeight="1" x14ac:dyDescent="0.2">
      <c r="A190" s="28"/>
      <c r="B190" s="28"/>
      <c r="C190" s="29"/>
      <c r="D190" s="29"/>
      <c r="E190" s="28"/>
    </row>
    <row r="191" spans="1:5" ht="12.95" customHeight="1" x14ac:dyDescent="0.2">
      <c r="A191" s="28"/>
      <c r="B191" s="28"/>
      <c r="C191" s="29"/>
      <c r="D191" s="29"/>
      <c r="E191" s="28"/>
    </row>
    <row r="192" spans="1:5" ht="12.95" customHeight="1" x14ac:dyDescent="0.2">
      <c r="A192" s="28"/>
      <c r="B192" s="28"/>
      <c r="C192" s="29"/>
      <c r="D192" s="29"/>
      <c r="E192" s="28"/>
    </row>
    <row r="193" spans="1:5" ht="12.95" customHeight="1" x14ac:dyDescent="0.2">
      <c r="A193" s="28"/>
      <c r="B193" s="28"/>
      <c r="C193" s="29"/>
      <c r="D193" s="29"/>
      <c r="E193" s="28"/>
    </row>
    <row r="194" spans="1:5" ht="12.95" customHeight="1" x14ac:dyDescent="0.2">
      <c r="A194" s="28"/>
      <c r="B194" s="28"/>
      <c r="C194" s="29"/>
      <c r="D194" s="29"/>
      <c r="E194" s="28"/>
    </row>
    <row r="195" spans="1:5" ht="12.95" customHeight="1" x14ac:dyDescent="0.2">
      <c r="A195" s="28"/>
      <c r="B195" s="28"/>
      <c r="C195" s="29"/>
      <c r="D195" s="29"/>
      <c r="E195" s="28"/>
    </row>
    <row r="196" spans="1:5" ht="12.95" customHeight="1" x14ac:dyDescent="0.2">
      <c r="A196" s="28"/>
      <c r="B196" s="28"/>
      <c r="C196" s="29"/>
      <c r="D196" s="29"/>
      <c r="E196" s="28"/>
    </row>
    <row r="197" spans="1:5" ht="12.95" customHeight="1" x14ac:dyDescent="0.2">
      <c r="A197" s="28"/>
      <c r="B197" s="28"/>
      <c r="C197" s="29"/>
      <c r="D197" s="29"/>
      <c r="E197" s="28"/>
    </row>
    <row r="198" spans="1:5" ht="12.95" customHeight="1" x14ac:dyDescent="0.2">
      <c r="A198" s="28"/>
      <c r="B198" s="28"/>
      <c r="C198" s="29"/>
      <c r="D198" s="29"/>
      <c r="E198" s="28"/>
    </row>
    <row r="199" spans="1:5" ht="12.95" customHeight="1" x14ac:dyDescent="0.2">
      <c r="A199" s="28"/>
      <c r="B199" s="28"/>
      <c r="C199" s="29"/>
      <c r="D199" s="29"/>
      <c r="E199" s="28"/>
    </row>
    <row r="200" spans="1:5" ht="12.95" customHeight="1" x14ac:dyDescent="0.2">
      <c r="A200" s="28"/>
      <c r="B200" s="28"/>
      <c r="C200" s="29"/>
      <c r="D200" s="29"/>
      <c r="E200" s="28"/>
    </row>
    <row r="201" spans="1:5" ht="12.95" customHeight="1" x14ac:dyDescent="0.2">
      <c r="A201" s="28"/>
      <c r="B201" s="28"/>
      <c r="C201" s="29"/>
      <c r="D201" s="29"/>
      <c r="E201" s="28"/>
    </row>
    <row r="202" spans="1:5" ht="12.95" customHeight="1" x14ac:dyDescent="0.2">
      <c r="A202" s="28"/>
      <c r="B202" s="28"/>
      <c r="C202" s="29"/>
      <c r="D202" s="29"/>
      <c r="E202" s="28"/>
    </row>
    <row r="203" spans="1:5" x14ac:dyDescent="0.2">
      <c r="A203" s="28"/>
      <c r="B203" s="28"/>
      <c r="C203" s="29"/>
      <c r="D203" s="29"/>
      <c r="E203" s="28"/>
    </row>
    <row r="204" spans="1:5" x14ac:dyDescent="0.2">
      <c r="A204" s="28"/>
      <c r="B204" s="28"/>
      <c r="C204" s="29"/>
      <c r="D204" s="29"/>
      <c r="E204" s="28"/>
    </row>
    <row r="205" spans="1:5" x14ac:dyDescent="0.2">
      <c r="A205" s="28"/>
      <c r="B205" s="28"/>
      <c r="C205" s="29"/>
      <c r="D205" s="29"/>
      <c r="E205" s="28"/>
    </row>
    <row r="206" spans="1:5" x14ac:dyDescent="0.2">
      <c r="A206" s="28"/>
      <c r="B206" s="28"/>
      <c r="C206" s="29"/>
      <c r="D206" s="29"/>
      <c r="E206" s="28"/>
    </row>
    <row r="207" spans="1:5" x14ac:dyDescent="0.2">
      <c r="A207" s="28"/>
      <c r="B207" s="28"/>
      <c r="C207" s="29"/>
      <c r="D207" s="29"/>
      <c r="E207" s="28"/>
    </row>
    <row r="208" spans="1:5" x14ac:dyDescent="0.2">
      <c r="A208" s="28"/>
      <c r="B208" s="28"/>
      <c r="C208" s="29"/>
      <c r="D208" s="29"/>
      <c r="E208" s="28"/>
    </row>
    <row r="209" spans="1:5" x14ac:dyDescent="0.2">
      <c r="A209" s="28"/>
      <c r="B209" s="28"/>
      <c r="C209" s="29"/>
      <c r="D209" s="29"/>
      <c r="E209" s="28"/>
    </row>
    <row r="210" spans="1:5" x14ac:dyDescent="0.2">
      <c r="A210" s="28"/>
      <c r="B210" s="28"/>
      <c r="C210" s="29"/>
      <c r="D210" s="29"/>
      <c r="E210" s="28"/>
    </row>
    <row r="211" spans="1:5" x14ac:dyDescent="0.2">
      <c r="A211" s="28"/>
      <c r="B211" s="28"/>
      <c r="C211" s="29"/>
      <c r="D211" s="29"/>
      <c r="E211" s="28"/>
    </row>
    <row r="212" spans="1:5" x14ac:dyDescent="0.2">
      <c r="A212" s="28"/>
      <c r="B212" s="28"/>
      <c r="C212" s="29"/>
      <c r="D212" s="29"/>
      <c r="E212" s="28"/>
    </row>
    <row r="213" spans="1:5" x14ac:dyDescent="0.2">
      <c r="A213" s="28"/>
      <c r="B213" s="28"/>
      <c r="C213" s="29"/>
      <c r="D213" s="29"/>
      <c r="E213" s="28"/>
    </row>
    <row r="214" spans="1:5" x14ac:dyDescent="0.2">
      <c r="A214" s="28"/>
      <c r="B214" s="28"/>
      <c r="C214" s="29"/>
      <c r="D214" s="29"/>
      <c r="E214" s="28"/>
    </row>
    <row r="215" spans="1:5" x14ac:dyDescent="0.2">
      <c r="A215" s="28"/>
      <c r="B215" s="28"/>
      <c r="C215" s="29"/>
      <c r="D215" s="29"/>
      <c r="E215" s="28"/>
    </row>
    <row r="216" spans="1:5" x14ac:dyDescent="0.2">
      <c r="A216" s="28"/>
      <c r="B216" s="28"/>
      <c r="C216" s="29"/>
      <c r="D216" s="29"/>
      <c r="E216" s="28"/>
    </row>
    <row r="217" spans="1:5" x14ac:dyDescent="0.2">
      <c r="A217" s="28"/>
      <c r="B217" s="28"/>
      <c r="C217" s="29"/>
      <c r="D217" s="29"/>
      <c r="E217" s="28"/>
    </row>
    <row r="218" spans="1:5" x14ac:dyDescent="0.2">
      <c r="A218" s="28"/>
      <c r="B218" s="28"/>
      <c r="C218" s="29"/>
      <c r="D218" s="29"/>
      <c r="E218" s="28"/>
    </row>
    <row r="219" spans="1:5" x14ac:dyDescent="0.2">
      <c r="A219" s="28"/>
      <c r="B219" s="28"/>
      <c r="C219" s="29"/>
      <c r="D219" s="29"/>
      <c r="E219" s="28"/>
    </row>
    <row r="220" spans="1:5" x14ac:dyDescent="0.2">
      <c r="A220" s="28"/>
      <c r="B220" s="28"/>
      <c r="C220" s="29"/>
      <c r="D220" s="29"/>
      <c r="E220" s="28"/>
    </row>
    <row r="221" spans="1:5" x14ac:dyDescent="0.2">
      <c r="A221" s="28"/>
      <c r="B221" s="28"/>
      <c r="C221" s="29"/>
      <c r="D221" s="29"/>
      <c r="E221" s="28"/>
    </row>
    <row r="222" spans="1:5" x14ac:dyDescent="0.2">
      <c r="A222" s="28"/>
      <c r="B222" s="28"/>
      <c r="C222" s="29"/>
      <c r="D222" s="29"/>
      <c r="E222" s="28"/>
    </row>
    <row r="223" spans="1:5" x14ac:dyDescent="0.2">
      <c r="A223" s="28"/>
      <c r="B223" s="28"/>
      <c r="C223" s="29"/>
      <c r="D223" s="29"/>
      <c r="E223" s="28"/>
    </row>
    <row r="224" spans="1:5" x14ac:dyDescent="0.2">
      <c r="A224" s="28"/>
      <c r="B224" s="28"/>
      <c r="C224" s="29"/>
      <c r="D224" s="29"/>
      <c r="E224" s="28"/>
    </row>
    <row r="225" spans="1:5" x14ac:dyDescent="0.2">
      <c r="A225" s="28"/>
      <c r="B225" s="28"/>
      <c r="C225" s="29"/>
      <c r="D225" s="29"/>
      <c r="E225" s="28"/>
    </row>
    <row r="226" spans="1:5" x14ac:dyDescent="0.2">
      <c r="A226" s="28"/>
      <c r="B226" s="28"/>
      <c r="C226" s="29"/>
      <c r="D226" s="29"/>
      <c r="E226" s="28"/>
    </row>
    <row r="227" spans="1:5" x14ac:dyDescent="0.2">
      <c r="A227" s="28"/>
      <c r="B227" s="28"/>
      <c r="C227" s="29"/>
      <c r="D227" s="29"/>
      <c r="E227" s="28"/>
    </row>
    <row r="228" spans="1:5" x14ac:dyDescent="0.2">
      <c r="A228" s="28"/>
      <c r="B228" s="28"/>
      <c r="C228" s="29"/>
      <c r="D228" s="29"/>
      <c r="E228" s="28"/>
    </row>
    <row r="229" spans="1:5" x14ac:dyDescent="0.2">
      <c r="A229" s="28"/>
      <c r="B229" s="28"/>
      <c r="C229" s="29"/>
      <c r="D229" s="29"/>
      <c r="E229" s="28"/>
    </row>
    <row r="230" spans="1:5" x14ac:dyDescent="0.2">
      <c r="A230" s="28"/>
      <c r="B230" s="28"/>
      <c r="C230" s="29"/>
      <c r="D230" s="29"/>
      <c r="E230" s="28"/>
    </row>
    <row r="231" spans="1:5" x14ac:dyDescent="0.2">
      <c r="A231" s="28"/>
      <c r="B231" s="28"/>
      <c r="C231" s="29"/>
      <c r="D231" s="29"/>
      <c r="E231" s="28"/>
    </row>
    <row r="232" spans="1:5" x14ac:dyDescent="0.2">
      <c r="A232" s="28"/>
      <c r="B232" s="28"/>
      <c r="C232" s="29"/>
      <c r="D232" s="29"/>
      <c r="E232" s="28"/>
    </row>
    <row r="233" spans="1:5" x14ac:dyDescent="0.2">
      <c r="A233" s="28"/>
      <c r="B233" s="28"/>
      <c r="C233" s="29"/>
      <c r="D233" s="29"/>
      <c r="E233" s="28"/>
    </row>
    <row r="234" spans="1:5" x14ac:dyDescent="0.2">
      <c r="A234" s="28"/>
      <c r="B234" s="28"/>
      <c r="C234" s="29"/>
      <c r="D234" s="29"/>
      <c r="E234" s="28"/>
    </row>
    <row r="235" spans="1:5" x14ac:dyDescent="0.2">
      <c r="A235" s="28"/>
      <c r="B235" s="28"/>
      <c r="C235" s="29"/>
      <c r="D235" s="29"/>
      <c r="E235" s="28"/>
    </row>
    <row r="236" spans="1:5" x14ac:dyDescent="0.2">
      <c r="A236" s="28"/>
      <c r="B236" s="28"/>
      <c r="C236" s="29"/>
      <c r="D236" s="29"/>
      <c r="E236" s="28"/>
    </row>
    <row r="237" spans="1:5" x14ac:dyDescent="0.2">
      <c r="A237" s="28"/>
      <c r="B237" s="28"/>
      <c r="C237" s="29"/>
      <c r="D237" s="29"/>
      <c r="E237" s="28"/>
    </row>
    <row r="238" spans="1:5" x14ac:dyDescent="0.2">
      <c r="A238" s="28"/>
      <c r="B238" s="28"/>
      <c r="C238" s="28"/>
      <c r="D238" s="28"/>
      <c r="E238" s="28"/>
    </row>
    <row r="239" spans="1:5" x14ac:dyDescent="0.2">
      <c r="A239" s="28"/>
      <c r="B239" s="28"/>
      <c r="C239" s="28"/>
      <c r="D239" s="28"/>
      <c r="E239" s="28"/>
    </row>
    <row r="240" spans="1:5" x14ac:dyDescent="0.2">
      <c r="A240" s="28"/>
      <c r="B240" s="28"/>
      <c r="C240" s="28"/>
      <c r="D240" s="28"/>
      <c r="E240" s="28"/>
    </row>
    <row r="241" spans="1:5" x14ac:dyDescent="0.2">
      <c r="A241" s="28"/>
      <c r="B241" s="28"/>
      <c r="C241" s="28"/>
      <c r="D241" s="28"/>
      <c r="E241" s="28"/>
    </row>
    <row r="242" spans="1:5" x14ac:dyDescent="0.2">
      <c r="A242" s="28"/>
      <c r="B242" s="28"/>
      <c r="C242" s="28"/>
      <c r="D242" s="28"/>
      <c r="E242" s="28"/>
    </row>
    <row r="243" spans="1:5" x14ac:dyDescent="0.2">
      <c r="A243" s="28"/>
      <c r="B243" s="28"/>
      <c r="C243" s="28"/>
      <c r="D243" s="28"/>
      <c r="E243" s="28"/>
    </row>
    <row r="244" spans="1:5" x14ac:dyDescent="0.2">
      <c r="A244" s="28"/>
      <c r="B244" s="28"/>
      <c r="C244" s="28"/>
      <c r="D244" s="28"/>
      <c r="E244" s="28"/>
    </row>
    <row r="245" spans="1:5" x14ac:dyDescent="0.2">
      <c r="A245" s="28"/>
      <c r="B245" s="28"/>
      <c r="C245" s="28"/>
      <c r="D245" s="28"/>
      <c r="E245" s="28"/>
    </row>
    <row r="246" spans="1:5" x14ac:dyDescent="0.2">
      <c r="A246" s="28"/>
      <c r="B246" s="28"/>
      <c r="C246" s="28"/>
      <c r="D246" s="28"/>
      <c r="E246" s="28"/>
    </row>
    <row r="247" spans="1:5" x14ac:dyDescent="0.2">
      <c r="A247" s="28"/>
      <c r="B247" s="28"/>
      <c r="C247" s="28"/>
      <c r="D247" s="28"/>
      <c r="E247" s="28"/>
    </row>
    <row r="248" spans="1:5" x14ac:dyDescent="0.2">
      <c r="A248" s="28"/>
      <c r="B248" s="28"/>
      <c r="C248" s="28"/>
      <c r="D248" s="28"/>
      <c r="E248" s="28"/>
    </row>
    <row r="249" spans="1:5" x14ac:dyDescent="0.2">
      <c r="A249" s="28"/>
      <c r="B249" s="28"/>
      <c r="C249" s="28"/>
      <c r="D249" s="28"/>
      <c r="E249" s="28"/>
    </row>
    <row r="250" spans="1:5" x14ac:dyDescent="0.2">
      <c r="A250" s="28"/>
      <c r="B250" s="28"/>
      <c r="C250" s="28"/>
      <c r="D250" s="28"/>
      <c r="E250" s="28"/>
    </row>
    <row r="251" spans="1:5" x14ac:dyDescent="0.2">
      <c r="A251" s="28"/>
      <c r="B251" s="28"/>
      <c r="C251" s="28"/>
      <c r="D251" s="28"/>
      <c r="E251" s="28"/>
    </row>
    <row r="252" spans="1:5" x14ac:dyDescent="0.2">
      <c r="A252" s="28"/>
      <c r="B252" s="28"/>
      <c r="C252" s="28"/>
      <c r="D252" s="28"/>
      <c r="E252" s="28"/>
    </row>
    <row r="253" spans="1:5" x14ac:dyDescent="0.2">
      <c r="A253" s="28"/>
      <c r="B253" s="28"/>
      <c r="C253" s="28"/>
      <c r="D253" s="28"/>
      <c r="E253" s="28"/>
    </row>
    <row r="254" spans="1:5" x14ac:dyDescent="0.2">
      <c r="A254" s="28"/>
      <c r="B254" s="28"/>
      <c r="C254" s="28"/>
      <c r="D254" s="28"/>
      <c r="E254" s="28"/>
    </row>
    <row r="255" spans="1:5" x14ac:dyDescent="0.2">
      <c r="A255" s="28"/>
      <c r="B255" s="28"/>
      <c r="C255" s="28"/>
      <c r="D255" s="28"/>
      <c r="E255" s="28"/>
    </row>
    <row r="256" spans="1:5" x14ac:dyDescent="0.2">
      <c r="A256" s="28"/>
      <c r="B256" s="28"/>
      <c r="C256" s="28"/>
      <c r="D256" s="28"/>
      <c r="E256" s="28"/>
    </row>
    <row r="257" spans="1:5" x14ac:dyDescent="0.2">
      <c r="A257" s="28"/>
      <c r="B257" s="28"/>
      <c r="C257" s="28"/>
      <c r="D257" s="28"/>
      <c r="E257" s="28"/>
    </row>
    <row r="258" spans="1:5" x14ac:dyDescent="0.2">
      <c r="A258" s="28"/>
      <c r="B258" s="28"/>
      <c r="C258" s="28"/>
      <c r="D258" s="28"/>
      <c r="E258" s="28"/>
    </row>
    <row r="259" spans="1:5" x14ac:dyDescent="0.2">
      <c r="A259" s="28"/>
      <c r="B259" s="28"/>
      <c r="C259" s="28"/>
      <c r="D259" s="28"/>
      <c r="E259" s="28"/>
    </row>
    <row r="260" spans="1:5" x14ac:dyDescent="0.2">
      <c r="A260" s="28"/>
      <c r="B260" s="28"/>
      <c r="C260" s="28"/>
      <c r="D260" s="28"/>
      <c r="E260" s="28"/>
    </row>
    <row r="261" spans="1:5" x14ac:dyDescent="0.2">
      <c r="A261" s="28"/>
      <c r="B261" s="28"/>
      <c r="C261" s="28"/>
      <c r="D261" s="28"/>
      <c r="E261" s="28"/>
    </row>
    <row r="262" spans="1:5" x14ac:dyDescent="0.2">
      <c r="A262" s="28"/>
      <c r="B262" s="28"/>
      <c r="C262" s="28"/>
      <c r="D262" s="28"/>
      <c r="E262" s="28"/>
    </row>
    <row r="263" spans="1:5" x14ac:dyDescent="0.2">
      <c r="A263" s="28"/>
      <c r="B263" s="28"/>
      <c r="C263" s="28"/>
      <c r="D263" s="28"/>
      <c r="E263" s="28"/>
    </row>
    <row r="264" spans="1:5" x14ac:dyDescent="0.2">
      <c r="A264" s="28"/>
      <c r="B264" s="28"/>
      <c r="C264" s="28"/>
      <c r="D264" s="28"/>
      <c r="E264" s="28"/>
    </row>
    <row r="265" spans="1:5" x14ac:dyDescent="0.2">
      <c r="A265" s="28"/>
      <c r="B265" s="28"/>
      <c r="C265" s="28"/>
      <c r="D265" s="28"/>
      <c r="E265" s="28"/>
    </row>
    <row r="266" spans="1:5" x14ac:dyDescent="0.2">
      <c r="A266" s="28"/>
      <c r="B266" s="28"/>
      <c r="C266" s="28"/>
      <c r="D266" s="28"/>
      <c r="E266" s="28"/>
    </row>
    <row r="267" spans="1:5" x14ac:dyDescent="0.2">
      <c r="A267" s="28"/>
      <c r="B267" s="28"/>
      <c r="C267" s="28"/>
      <c r="D267" s="28"/>
      <c r="E267" s="28"/>
    </row>
    <row r="268" spans="1:5" x14ac:dyDescent="0.2">
      <c r="A268" s="28"/>
      <c r="B268" s="28"/>
      <c r="C268" s="28"/>
      <c r="D268" s="28"/>
      <c r="E268" s="28"/>
    </row>
    <row r="269" spans="1:5" x14ac:dyDescent="0.2">
      <c r="A269" s="28"/>
      <c r="B269" s="28"/>
      <c r="C269" s="28"/>
      <c r="D269" s="28"/>
      <c r="E269" s="28"/>
    </row>
    <row r="270" spans="1:5" x14ac:dyDescent="0.2">
      <c r="A270" s="28"/>
      <c r="B270" s="28"/>
      <c r="C270" s="28"/>
      <c r="D270" s="28"/>
      <c r="E270" s="28"/>
    </row>
    <row r="271" spans="1:5" x14ac:dyDescent="0.2">
      <c r="A271" s="28"/>
      <c r="B271" s="28"/>
      <c r="C271" s="28"/>
      <c r="D271" s="28"/>
      <c r="E271" s="28"/>
    </row>
    <row r="272" spans="1:5" x14ac:dyDescent="0.2">
      <c r="A272" s="28"/>
      <c r="B272" s="28"/>
      <c r="C272" s="28"/>
      <c r="D272" s="28"/>
      <c r="E272" s="28"/>
    </row>
    <row r="273" spans="1:5" x14ac:dyDescent="0.2">
      <c r="A273" s="28"/>
      <c r="B273" s="28"/>
      <c r="C273" s="28"/>
      <c r="D273" s="28"/>
      <c r="E273" s="28"/>
    </row>
    <row r="274" spans="1:5" x14ac:dyDescent="0.2">
      <c r="A274" s="28"/>
      <c r="B274" s="28"/>
      <c r="C274" s="28"/>
      <c r="D274" s="28"/>
      <c r="E274" s="28"/>
    </row>
    <row r="275" spans="1:5" x14ac:dyDescent="0.2">
      <c r="A275" s="28"/>
      <c r="B275" s="28"/>
      <c r="C275" s="28"/>
      <c r="D275" s="28"/>
      <c r="E275" s="28"/>
    </row>
    <row r="276" spans="1:5" x14ac:dyDescent="0.2">
      <c r="A276" s="28"/>
      <c r="B276" s="28"/>
      <c r="C276" s="28"/>
      <c r="D276" s="28"/>
      <c r="E276" s="28"/>
    </row>
    <row r="277" spans="1:5" x14ac:dyDescent="0.2">
      <c r="A277" s="28"/>
      <c r="B277" s="28"/>
      <c r="C277" s="28"/>
      <c r="D277" s="28"/>
      <c r="E277" s="28"/>
    </row>
    <row r="278" spans="1:5" x14ac:dyDescent="0.2">
      <c r="A278" s="28"/>
      <c r="B278" s="28"/>
      <c r="C278" s="28"/>
      <c r="D278" s="28"/>
      <c r="E278" s="28"/>
    </row>
    <row r="279" spans="1:5" x14ac:dyDescent="0.2">
      <c r="A279" s="28"/>
      <c r="B279" s="28"/>
      <c r="C279" s="28"/>
      <c r="D279" s="28"/>
      <c r="E279" s="28"/>
    </row>
    <row r="280" spans="1:5" x14ac:dyDescent="0.2">
      <c r="A280" s="28"/>
      <c r="B280" s="28"/>
      <c r="C280" s="28"/>
      <c r="D280" s="28"/>
      <c r="E280" s="28"/>
    </row>
    <row r="281" spans="1:5" x14ac:dyDescent="0.2">
      <c r="A281" s="28"/>
      <c r="B281" s="28"/>
      <c r="C281" s="28"/>
      <c r="D281" s="28"/>
      <c r="E281" s="28"/>
    </row>
    <row r="282" spans="1:5" x14ac:dyDescent="0.2">
      <c r="A282" s="28"/>
      <c r="B282" s="28"/>
      <c r="C282" s="28"/>
      <c r="D282" s="28"/>
      <c r="E282" s="28"/>
    </row>
    <row r="283" spans="1:5" x14ac:dyDescent="0.2">
      <c r="A283" s="28"/>
      <c r="B283" s="28"/>
      <c r="C283" s="28"/>
      <c r="D283" s="28"/>
      <c r="E283" s="28"/>
    </row>
    <row r="284" spans="1:5" x14ac:dyDescent="0.2">
      <c r="A284" s="28"/>
      <c r="B284" s="28"/>
      <c r="C284" s="28"/>
      <c r="D284" s="28"/>
      <c r="E284" s="28"/>
    </row>
    <row r="285" spans="1:5" x14ac:dyDescent="0.2">
      <c r="A285" s="28"/>
      <c r="B285" s="28"/>
      <c r="C285" s="28"/>
      <c r="D285" s="28"/>
      <c r="E285" s="28"/>
    </row>
    <row r="286" spans="1:5" x14ac:dyDescent="0.2">
      <c r="A286" s="28"/>
      <c r="B286" s="28"/>
      <c r="C286" s="28"/>
      <c r="D286" s="28"/>
      <c r="E286" s="28"/>
    </row>
    <row r="287" spans="1:5" x14ac:dyDescent="0.2">
      <c r="A287" s="28"/>
      <c r="B287" s="28"/>
      <c r="C287" s="28"/>
      <c r="D287" s="28"/>
      <c r="E287" s="28"/>
    </row>
    <row r="288" spans="1:5" x14ac:dyDescent="0.2">
      <c r="A288" s="28"/>
      <c r="B288" s="28"/>
      <c r="C288" s="28"/>
      <c r="D288" s="28"/>
      <c r="E288" s="28"/>
    </row>
    <row r="289" spans="1:5" x14ac:dyDescent="0.2">
      <c r="A289" s="28"/>
      <c r="B289" s="28"/>
      <c r="C289" s="28"/>
      <c r="D289" s="28"/>
      <c r="E289" s="28"/>
    </row>
    <row r="290" spans="1:5" x14ac:dyDescent="0.2">
      <c r="A290" s="28"/>
      <c r="B290" s="28"/>
      <c r="C290" s="28"/>
      <c r="D290" s="28"/>
      <c r="E290" s="28"/>
    </row>
    <row r="291" spans="1:5" x14ac:dyDescent="0.2">
      <c r="A291" s="28"/>
      <c r="B291" s="28"/>
      <c r="C291" s="28"/>
      <c r="D291" s="28"/>
      <c r="E291" s="28"/>
    </row>
    <row r="292" spans="1:5" x14ac:dyDescent="0.2">
      <c r="A292" s="28"/>
      <c r="B292" s="28"/>
      <c r="C292" s="28"/>
      <c r="D292" s="28"/>
      <c r="E292" s="28"/>
    </row>
    <row r="293" spans="1:5" x14ac:dyDescent="0.2">
      <c r="A293" s="28"/>
      <c r="B293" s="28"/>
      <c r="C293" s="28"/>
      <c r="D293" s="28"/>
      <c r="E293" s="28"/>
    </row>
    <row r="294" spans="1:5" x14ac:dyDescent="0.2">
      <c r="A294" s="28"/>
      <c r="B294" s="28"/>
      <c r="C294" s="28"/>
      <c r="D294" s="28"/>
      <c r="E294" s="28"/>
    </row>
    <row r="295" spans="1:5" x14ac:dyDescent="0.2">
      <c r="A295" s="28"/>
      <c r="B295" s="28"/>
      <c r="C295" s="28"/>
      <c r="D295" s="28"/>
      <c r="E295" s="28"/>
    </row>
    <row r="296" spans="1:5" x14ac:dyDescent="0.2">
      <c r="A296" s="28"/>
      <c r="B296" s="28"/>
      <c r="C296" s="28"/>
      <c r="D296" s="28"/>
      <c r="E296" s="28"/>
    </row>
    <row r="297" spans="1:5" x14ac:dyDescent="0.2">
      <c r="A297" s="28"/>
      <c r="B297" s="28"/>
      <c r="C297" s="28"/>
      <c r="D297" s="28"/>
      <c r="E297" s="28"/>
    </row>
    <row r="298" spans="1:5" x14ac:dyDescent="0.2">
      <c r="A298" s="28"/>
      <c r="B298" s="28"/>
      <c r="C298" s="28"/>
      <c r="D298" s="28"/>
      <c r="E298" s="28"/>
    </row>
    <row r="299" spans="1:5" x14ac:dyDescent="0.2">
      <c r="A299" s="28"/>
      <c r="B299" s="28"/>
      <c r="C299" s="28"/>
      <c r="D299" s="28"/>
      <c r="E299" s="28"/>
    </row>
    <row r="300" spans="1:5" x14ac:dyDescent="0.2">
      <c r="A300" s="28"/>
      <c r="B300" s="28"/>
      <c r="C300" s="28"/>
      <c r="D300" s="28"/>
      <c r="E300" s="28"/>
    </row>
    <row r="301" spans="1:5" x14ac:dyDescent="0.2">
      <c r="A301" s="28"/>
      <c r="B301" s="28"/>
      <c r="C301" s="28"/>
      <c r="D301" s="28"/>
      <c r="E301" s="28"/>
    </row>
    <row r="302" spans="1:5" x14ac:dyDescent="0.2">
      <c r="A302" s="28"/>
      <c r="B302" s="28"/>
      <c r="C302" s="28"/>
      <c r="D302" s="28"/>
      <c r="E302" s="28"/>
    </row>
    <row r="303" spans="1:5" x14ac:dyDescent="0.2">
      <c r="A303" s="28"/>
      <c r="B303" s="28"/>
      <c r="C303" s="28"/>
      <c r="D303" s="28"/>
      <c r="E303" s="28"/>
    </row>
    <row r="304" spans="1:5" x14ac:dyDescent="0.2">
      <c r="A304" s="28"/>
      <c r="B304" s="28"/>
      <c r="C304" s="28"/>
      <c r="D304" s="28"/>
      <c r="E304" s="28"/>
    </row>
    <row r="305" spans="1:5" x14ac:dyDescent="0.2">
      <c r="A305" s="28"/>
      <c r="B305" s="28"/>
      <c r="C305" s="28"/>
      <c r="D305" s="28"/>
      <c r="E305" s="28"/>
    </row>
    <row r="306" spans="1:5" x14ac:dyDescent="0.2">
      <c r="A306" s="28"/>
      <c r="B306" s="28"/>
      <c r="C306" s="28"/>
      <c r="D306" s="28"/>
      <c r="E306" s="28"/>
    </row>
    <row r="307" spans="1:5" x14ac:dyDescent="0.2">
      <c r="A307" s="28"/>
      <c r="B307" s="28"/>
      <c r="C307" s="28"/>
      <c r="D307" s="28"/>
      <c r="E307" s="28"/>
    </row>
    <row r="308" spans="1:5" x14ac:dyDescent="0.2">
      <c r="A308" s="28"/>
      <c r="B308" s="28"/>
      <c r="C308" s="28"/>
      <c r="D308" s="28"/>
      <c r="E308" s="28"/>
    </row>
    <row r="309" spans="1:5" x14ac:dyDescent="0.2">
      <c r="A309" s="28"/>
      <c r="B309" s="28"/>
      <c r="C309" s="28"/>
      <c r="D309" s="28"/>
      <c r="E309" s="28"/>
    </row>
    <row r="310" spans="1:5" x14ac:dyDescent="0.2">
      <c r="A310" s="28"/>
      <c r="B310" s="28"/>
      <c r="C310" s="28"/>
      <c r="D310" s="28"/>
      <c r="E310" s="28"/>
    </row>
    <row r="311" spans="1:5" x14ac:dyDescent="0.2">
      <c r="A311" s="28"/>
      <c r="B311" s="28"/>
      <c r="C311" s="28"/>
      <c r="D311" s="28"/>
      <c r="E311" s="28"/>
    </row>
    <row r="312" spans="1:5" x14ac:dyDescent="0.2">
      <c r="A312" s="28"/>
      <c r="B312" s="28"/>
      <c r="C312" s="28"/>
      <c r="D312" s="28"/>
      <c r="E312" s="28"/>
    </row>
    <row r="313" spans="1:5" x14ac:dyDescent="0.2">
      <c r="A313" s="28"/>
      <c r="B313" s="28"/>
      <c r="C313" s="28"/>
      <c r="D313" s="28"/>
      <c r="E313" s="28"/>
    </row>
  </sheetData>
  <phoneticPr fontId="8" type="noConversion"/>
  <hyperlinks>
    <hyperlink ref="H3512" r:id="rId1" display="http://vsolj.cetus-net.org/bulletin.html" xr:uid="{00000000-0004-0000-0000-000000000000}"/>
  </hyperlinks>
  <pageMargins left="0.75" right="0.75" top="1" bottom="1" header="0.5" footer="0.5"/>
  <pageSetup orientation="portrait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8"/>
  <sheetViews>
    <sheetView topLeftCell="A51" workbookViewId="0">
      <selection activeCell="A45" sqref="A45:D91"/>
    </sheetView>
  </sheetViews>
  <sheetFormatPr defaultRowHeight="12.75" x14ac:dyDescent="0.2"/>
  <cols>
    <col min="1" max="1" width="16.28515625" style="52" customWidth="1"/>
    <col min="2" max="2" width="4.42578125" style="8" customWidth="1"/>
    <col min="3" max="3" width="12.7109375" style="52" customWidth="1"/>
    <col min="4" max="4" width="3.5703125" style="8" customWidth="1"/>
    <col min="5" max="5" width="12.42578125" style="8" customWidth="1"/>
    <col min="6" max="6" width="5.42578125" style="8" customWidth="1"/>
    <col min="7" max="7" width="12" style="8" customWidth="1"/>
    <col min="8" max="8" width="7.28515625" style="52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 x14ac:dyDescent="0.25">
      <c r="A1" s="51" t="s">
        <v>74</v>
      </c>
      <c r="I1" s="53" t="s">
        <v>75</v>
      </c>
      <c r="J1" s="54" t="s">
        <v>76</v>
      </c>
    </row>
    <row r="2" spans="1:16" x14ac:dyDescent="0.2">
      <c r="I2" s="55" t="s">
        <v>77</v>
      </c>
      <c r="J2" s="56" t="s">
        <v>78</v>
      </c>
    </row>
    <row r="3" spans="1:16" x14ac:dyDescent="0.2">
      <c r="A3" s="57" t="s">
        <v>79</v>
      </c>
      <c r="I3" s="55" t="s">
        <v>80</v>
      </c>
      <c r="J3" s="56" t="s">
        <v>81</v>
      </c>
    </row>
    <row r="4" spans="1:16" x14ac:dyDescent="0.2">
      <c r="I4" s="55" t="s">
        <v>82</v>
      </c>
      <c r="J4" s="56" t="s">
        <v>81</v>
      </c>
    </row>
    <row r="5" spans="1:16" ht="13.5" thickBot="1" x14ac:dyDescent="0.25">
      <c r="I5" s="58" t="s">
        <v>83</v>
      </c>
      <c r="J5" s="59" t="s">
        <v>84</v>
      </c>
    </row>
    <row r="10" spans="1:16" ht="13.5" thickBot="1" x14ac:dyDescent="0.25"/>
    <row r="11" spans="1:16" ht="12.75" customHeight="1" thickBot="1" x14ac:dyDescent="0.25">
      <c r="A11" s="52" t="str">
        <f t="shared" ref="A11:A42" si="0">P11</f>
        <v> PZ 17.83 </v>
      </c>
      <c r="B11" s="9" t="str">
        <f t="shared" ref="B11:B42" si="1">IF(H11=INT(H11),"I","II")</f>
        <v>I</v>
      </c>
      <c r="C11" s="52">
        <f t="shared" ref="C11:C42" si="2">1*G11</f>
        <v>37786.078999999998</v>
      </c>
      <c r="D11" s="8" t="str">
        <f t="shared" ref="D11:D42" si="3">VLOOKUP(F11,I$1:J$5,2,FALSE)</f>
        <v>vis</v>
      </c>
      <c r="E11" s="60">
        <f>VLOOKUP(C11,Active!C$20:E$972,3,FALSE)</f>
        <v>0</v>
      </c>
      <c r="F11" s="9" t="s">
        <v>83</v>
      </c>
      <c r="G11" s="8" t="str">
        <f t="shared" ref="G11:G42" si="4">MID(I11,3,LEN(I11)-3)</f>
        <v>37786.079</v>
      </c>
      <c r="H11" s="52">
        <f t="shared" ref="H11:H42" si="5">1*K11</f>
        <v>-5529</v>
      </c>
      <c r="I11" s="61" t="s">
        <v>216</v>
      </c>
      <c r="J11" s="62" t="s">
        <v>217</v>
      </c>
      <c r="K11" s="61">
        <v>-5529</v>
      </c>
      <c r="L11" s="61" t="s">
        <v>218</v>
      </c>
      <c r="M11" s="62" t="s">
        <v>85</v>
      </c>
      <c r="N11" s="62"/>
      <c r="O11" s="63" t="s">
        <v>219</v>
      </c>
      <c r="P11" s="63" t="s">
        <v>220</v>
      </c>
    </row>
    <row r="12" spans="1:16" ht="12.75" customHeight="1" thickBot="1" x14ac:dyDescent="0.25">
      <c r="A12" s="52" t="str">
        <f t="shared" si="0"/>
        <v>IBVS 1255 </v>
      </c>
      <c r="B12" s="9" t="str">
        <f t="shared" si="1"/>
        <v>I</v>
      </c>
      <c r="C12" s="52">
        <f t="shared" si="2"/>
        <v>39673.521999999997</v>
      </c>
      <c r="D12" s="8" t="str">
        <f t="shared" si="3"/>
        <v>vis</v>
      </c>
      <c r="E12" s="60">
        <f>VLOOKUP(C12,Active!C$20:E$972,3,FALSE)</f>
        <v>712.00727608533919</v>
      </c>
      <c r="F12" s="9" t="s">
        <v>83</v>
      </c>
      <c r="G12" s="8" t="str">
        <f t="shared" si="4"/>
        <v>39673.522</v>
      </c>
      <c r="H12" s="52">
        <f t="shared" si="5"/>
        <v>-4817</v>
      </c>
      <c r="I12" s="61" t="s">
        <v>225</v>
      </c>
      <c r="J12" s="62" t="s">
        <v>226</v>
      </c>
      <c r="K12" s="61">
        <v>-4817</v>
      </c>
      <c r="L12" s="61" t="s">
        <v>218</v>
      </c>
      <c r="M12" s="62" t="s">
        <v>89</v>
      </c>
      <c r="N12" s="62"/>
      <c r="O12" s="63" t="s">
        <v>227</v>
      </c>
      <c r="P12" s="64" t="s">
        <v>228</v>
      </c>
    </row>
    <row r="13" spans="1:16" ht="12.75" customHeight="1" thickBot="1" x14ac:dyDescent="0.25">
      <c r="A13" s="52" t="str">
        <f t="shared" si="0"/>
        <v> ORI 129 </v>
      </c>
      <c r="B13" s="9" t="str">
        <f t="shared" si="1"/>
        <v>I</v>
      </c>
      <c r="C13" s="52">
        <f t="shared" si="2"/>
        <v>41192.449999999997</v>
      </c>
      <c r="D13" s="8" t="str">
        <f t="shared" si="3"/>
        <v>vis</v>
      </c>
      <c r="E13" s="60">
        <f>VLOOKUP(C13,Active!C$20:E$972,3,FALSE)</f>
        <v>1284.998242090539</v>
      </c>
      <c r="F13" s="9" t="s">
        <v>83</v>
      </c>
      <c r="G13" s="8" t="str">
        <f t="shared" si="4"/>
        <v>41192.450</v>
      </c>
      <c r="H13" s="52">
        <f t="shared" si="5"/>
        <v>-4244</v>
      </c>
      <c r="I13" s="61" t="s">
        <v>229</v>
      </c>
      <c r="J13" s="62" t="s">
        <v>230</v>
      </c>
      <c r="K13" s="61">
        <v>-4244</v>
      </c>
      <c r="L13" s="61" t="s">
        <v>231</v>
      </c>
      <c r="M13" s="62" t="s">
        <v>89</v>
      </c>
      <c r="N13" s="62"/>
      <c r="O13" s="63" t="s">
        <v>232</v>
      </c>
      <c r="P13" s="63" t="s">
        <v>233</v>
      </c>
    </row>
    <row r="14" spans="1:16" ht="12.75" customHeight="1" thickBot="1" x14ac:dyDescent="0.25">
      <c r="A14" s="52" t="str">
        <f t="shared" si="0"/>
        <v> BBS 6 </v>
      </c>
      <c r="B14" s="9" t="str">
        <f t="shared" si="1"/>
        <v>I</v>
      </c>
      <c r="C14" s="52">
        <f t="shared" si="2"/>
        <v>41595.341999999997</v>
      </c>
      <c r="D14" s="8" t="str">
        <f t="shared" si="3"/>
        <v>vis</v>
      </c>
      <c r="E14" s="60">
        <f>VLOOKUP(C14,Active!C$20:E$972,3,FALSE)</f>
        <v>1436.9827181656174</v>
      </c>
      <c r="F14" s="9" t="s">
        <v>83</v>
      </c>
      <c r="G14" s="8" t="str">
        <f t="shared" si="4"/>
        <v>41595.342</v>
      </c>
      <c r="H14" s="52">
        <f t="shared" si="5"/>
        <v>-4092</v>
      </c>
      <c r="I14" s="61" t="s">
        <v>234</v>
      </c>
      <c r="J14" s="62" t="s">
        <v>235</v>
      </c>
      <c r="K14" s="61">
        <v>-4092</v>
      </c>
      <c r="L14" s="61" t="s">
        <v>236</v>
      </c>
      <c r="M14" s="62" t="s">
        <v>89</v>
      </c>
      <c r="N14" s="62"/>
      <c r="O14" s="63" t="s">
        <v>237</v>
      </c>
      <c r="P14" s="63" t="s">
        <v>238</v>
      </c>
    </row>
    <row r="15" spans="1:16" ht="12.75" customHeight="1" thickBot="1" x14ac:dyDescent="0.25">
      <c r="A15" s="52" t="str">
        <f t="shared" si="0"/>
        <v> BBS 11 </v>
      </c>
      <c r="B15" s="9" t="str">
        <f t="shared" si="1"/>
        <v>I</v>
      </c>
      <c r="C15" s="52">
        <f t="shared" si="2"/>
        <v>41929.383000000002</v>
      </c>
      <c r="D15" s="8" t="str">
        <f t="shared" si="3"/>
        <v>vis</v>
      </c>
      <c r="E15" s="60">
        <f>VLOOKUP(C15,Active!C$20:E$972,3,FALSE)</f>
        <v>1562.9942705732008</v>
      </c>
      <c r="F15" s="9" t="s">
        <v>83</v>
      </c>
      <c r="G15" s="8" t="str">
        <f t="shared" si="4"/>
        <v>41929.383</v>
      </c>
      <c r="H15" s="52">
        <f t="shared" si="5"/>
        <v>-3966</v>
      </c>
      <c r="I15" s="61" t="s">
        <v>239</v>
      </c>
      <c r="J15" s="62" t="s">
        <v>240</v>
      </c>
      <c r="K15" s="61">
        <v>-3966</v>
      </c>
      <c r="L15" s="61" t="s">
        <v>241</v>
      </c>
      <c r="M15" s="62" t="s">
        <v>89</v>
      </c>
      <c r="N15" s="62"/>
      <c r="O15" s="63" t="s">
        <v>232</v>
      </c>
      <c r="P15" s="63" t="s">
        <v>242</v>
      </c>
    </row>
    <row r="16" spans="1:16" ht="12.75" customHeight="1" thickBot="1" x14ac:dyDescent="0.25">
      <c r="A16" s="52" t="str">
        <f t="shared" si="0"/>
        <v> BBS 16 </v>
      </c>
      <c r="B16" s="9" t="str">
        <f t="shared" si="1"/>
        <v>I</v>
      </c>
      <c r="C16" s="52">
        <f t="shared" si="2"/>
        <v>42255.438999999998</v>
      </c>
      <c r="D16" s="8" t="str">
        <f t="shared" si="3"/>
        <v>vis</v>
      </c>
      <c r="E16" s="60">
        <f>VLOOKUP(C16,Active!C$20:E$972,3,FALSE)</f>
        <v>1685.9936111685349</v>
      </c>
      <c r="F16" s="9" t="s">
        <v>83</v>
      </c>
      <c r="G16" s="8" t="str">
        <f t="shared" si="4"/>
        <v>42255.439</v>
      </c>
      <c r="H16" s="52">
        <f t="shared" si="5"/>
        <v>-3843</v>
      </c>
      <c r="I16" s="61" t="s">
        <v>243</v>
      </c>
      <c r="J16" s="62" t="s">
        <v>244</v>
      </c>
      <c r="K16" s="61">
        <v>-3843</v>
      </c>
      <c r="L16" s="61" t="s">
        <v>245</v>
      </c>
      <c r="M16" s="62" t="s">
        <v>89</v>
      </c>
      <c r="N16" s="62"/>
      <c r="O16" s="63" t="s">
        <v>232</v>
      </c>
      <c r="P16" s="63" t="s">
        <v>246</v>
      </c>
    </row>
    <row r="17" spans="1:16" ht="12.75" customHeight="1" thickBot="1" x14ac:dyDescent="0.25">
      <c r="A17" s="52" t="str">
        <f t="shared" si="0"/>
        <v> BBS 28 </v>
      </c>
      <c r="B17" s="9" t="str">
        <f t="shared" si="1"/>
        <v>I</v>
      </c>
      <c r="C17" s="52">
        <f t="shared" si="2"/>
        <v>42907.555</v>
      </c>
      <c r="D17" s="8" t="str">
        <f t="shared" si="3"/>
        <v>vis</v>
      </c>
      <c r="E17" s="60">
        <f>VLOOKUP(C17,Active!C$20:E$972,3,FALSE)</f>
        <v>1931.9938012943655</v>
      </c>
      <c r="F17" s="9" t="s">
        <v>83</v>
      </c>
      <c r="G17" s="8" t="str">
        <f t="shared" si="4"/>
        <v>42907.555</v>
      </c>
      <c r="H17" s="52">
        <f t="shared" si="5"/>
        <v>-3597</v>
      </c>
      <c r="I17" s="61" t="s">
        <v>247</v>
      </c>
      <c r="J17" s="62" t="s">
        <v>248</v>
      </c>
      <c r="K17" s="61">
        <v>-3597</v>
      </c>
      <c r="L17" s="61" t="s">
        <v>249</v>
      </c>
      <c r="M17" s="62" t="s">
        <v>89</v>
      </c>
      <c r="N17" s="62"/>
      <c r="O17" s="63" t="s">
        <v>250</v>
      </c>
      <c r="P17" s="63" t="s">
        <v>251</v>
      </c>
    </row>
    <row r="18" spans="1:16" ht="12.75" customHeight="1" thickBot="1" x14ac:dyDescent="0.25">
      <c r="A18" s="52" t="str">
        <f t="shared" si="0"/>
        <v> BBS 49 </v>
      </c>
      <c r="B18" s="9" t="str">
        <f t="shared" si="1"/>
        <v>I</v>
      </c>
      <c r="C18" s="52">
        <f t="shared" si="2"/>
        <v>44442.432999999997</v>
      </c>
      <c r="D18" s="8" t="str">
        <f t="shared" si="3"/>
        <v>vis</v>
      </c>
      <c r="E18" s="60">
        <f>VLOOKUP(C18,Active!C$20:E$972,3,FALSE)</f>
        <v>2511.001646248259</v>
      </c>
      <c r="F18" s="9" t="s">
        <v>83</v>
      </c>
      <c r="G18" s="8" t="str">
        <f t="shared" si="4"/>
        <v>44442.433</v>
      </c>
      <c r="H18" s="52">
        <f t="shared" si="5"/>
        <v>-3018</v>
      </c>
      <c r="I18" s="61" t="s">
        <v>252</v>
      </c>
      <c r="J18" s="62" t="s">
        <v>253</v>
      </c>
      <c r="K18" s="61">
        <v>-3018</v>
      </c>
      <c r="L18" s="61" t="s">
        <v>254</v>
      </c>
      <c r="M18" s="62" t="s">
        <v>89</v>
      </c>
      <c r="N18" s="62"/>
      <c r="O18" s="63" t="s">
        <v>232</v>
      </c>
      <c r="P18" s="63" t="s">
        <v>255</v>
      </c>
    </row>
    <row r="19" spans="1:16" ht="12.75" customHeight="1" thickBot="1" x14ac:dyDescent="0.25">
      <c r="A19" s="52" t="str">
        <f t="shared" si="0"/>
        <v> BBS 56 </v>
      </c>
      <c r="B19" s="9" t="str">
        <f t="shared" si="1"/>
        <v>I</v>
      </c>
      <c r="C19" s="52">
        <f t="shared" si="2"/>
        <v>44845.370999999999</v>
      </c>
      <c r="D19" s="8" t="str">
        <f t="shared" si="3"/>
        <v>vis</v>
      </c>
      <c r="E19" s="60">
        <f>VLOOKUP(C19,Active!C$20:E$972,3,FALSE)</f>
        <v>2663.0034750776731</v>
      </c>
      <c r="F19" s="9" t="s">
        <v>83</v>
      </c>
      <c r="G19" s="8" t="str">
        <f t="shared" si="4"/>
        <v>44845.371</v>
      </c>
      <c r="H19" s="52">
        <f t="shared" si="5"/>
        <v>-2866</v>
      </c>
      <c r="I19" s="61" t="s">
        <v>256</v>
      </c>
      <c r="J19" s="62" t="s">
        <v>257</v>
      </c>
      <c r="K19" s="61">
        <v>-2866</v>
      </c>
      <c r="L19" s="61" t="s">
        <v>245</v>
      </c>
      <c r="M19" s="62" t="s">
        <v>89</v>
      </c>
      <c r="N19" s="62"/>
      <c r="O19" s="63" t="s">
        <v>250</v>
      </c>
      <c r="P19" s="63" t="s">
        <v>258</v>
      </c>
    </row>
    <row r="20" spans="1:16" ht="12.75" customHeight="1" thickBot="1" x14ac:dyDescent="0.25">
      <c r="A20" s="52" t="str">
        <f t="shared" si="0"/>
        <v> BBS 61 </v>
      </c>
      <c r="B20" s="9" t="str">
        <f t="shared" si="1"/>
        <v>I</v>
      </c>
      <c r="C20" s="52">
        <f t="shared" si="2"/>
        <v>45163.468000000001</v>
      </c>
      <c r="D20" s="8" t="str">
        <f t="shared" si="3"/>
        <v>vis</v>
      </c>
      <c r="E20" s="60">
        <f>VLOOKUP(C20,Active!C$20:E$972,3,FALSE)</f>
        <v>2783.0004119392997</v>
      </c>
      <c r="F20" s="9" t="s">
        <v>83</v>
      </c>
      <c r="G20" s="8" t="str">
        <f t="shared" si="4"/>
        <v>45163.468</v>
      </c>
      <c r="H20" s="52">
        <f t="shared" si="5"/>
        <v>-2746</v>
      </c>
      <c r="I20" s="61" t="s">
        <v>259</v>
      </c>
      <c r="J20" s="62" t="s">
        <v>260</v>
      </c>
      <c r="K20" s="61">
        <v>-2746</v>
      </c>
      <c r="L20" s="61" t="s">
        <v>261</v>
      </c>
      <c r="M20" s="62" t="s">
        <v>89</v>
      </c>
      <c r="N20" s="62"/>
      <c r="O20" s="63" t="s">
        <v>232</v>
      </c>
      <c r="P20" s="63" t="s">
        <v>262</v>
      </c>
    </row>
    <row r="21" spans="1:16" ht="12.75" customHeight="1" thickBot="1" x14ac:dyDescent="0.25">
      <c r="A21" s="52" t="str">
        <f t="shared" si="0"/>
        <v> BBS 62 </v>
      </c>
      <c r="B21" s="9" t="str">
        <f t="shared" si="1"/>
        <v>I</v>
      </c>
      <c r="C21" s="52">
        <f t="shared" si="2"/>
        <v>45224.430999999997</v>
      </c>
      <c r="D21" s="8" t="str">
        <f t="shared" si="3"/>
        <v>vis</v>
      </c>
      <c r="E21" s="60">
        <f>VLOOKUP(C21,Active!C$20:E$972,3,FALSE)</f>
        <v>2805.9977154721682</v>
      </c>
      <c r="F21" s="9" t="s">
        <v>83</v>
      </c>
      <c r="G21" s="8" t="str">
        <f t="shared" si="4"/>
        <v>45224.431</v>
      </c>
      <c r="H21" s="52">
        <f t="shared" si="5"/>
        <v>-2723</v>
      </c>
      <c r="I21" s="61" t="s">
        <v>263</v>
      </c>
      <c r="J21" s="62" t="s">
        <v>264</v>
      </c>
      <c r="K21" s="61">
        <v>-2723</v>
      </c>
      <c r="L21" s="61" t="s">
        <v>265</v>
      </c>
      <c r="M21" s="62" t="s">
        <v>89</v>
      </c>
      <c r="N21" s="62"/>
      <c r="O21" s="63" t="s">
        <v>250</v>
      </c>
      <c r="P21" s="63" t="s">
        <v>266</v>
      </c>
    </row>
    <row r="22" spans="1:16" ht="12.75" customHeight="1" thickBot="1" x14ac:dyDescent="0.25">
      <c r="A22" s="52" t="str">
        <f t="shared" si="0"/>
        <v> BBS 62 </v>
      </c>
      <c r="B22" s="9" t="str">
        <f t="shared" si="1"/>
        <v>I</v>
      </c>
      <c r="C22" s="52">
        <f t="shared" si="2"/>
        <v>45240.341</v>
      </c>
      <c r="D22" s="8" t="str">
        <f t="shared" si="3"/>
        <v>vis</v>
      </c>
      <c r="E22" s="60">
        <f>VLOOKUP(C22,Active!C$20:E$972,3,FALSE)</f>
        <v>2811.9995050692687</v>
      </c>
      <c r="F22" s="9" t="s">
        <v>83</v>
      </c>
      <c r="G22" s="8" t="str">
        <f t="shared" si="4"/>
        <v>45240.341</v>
      </c>
      <c r="H22" s="52">
        <f t="shared" si="5"/>
        <v>-2717</v>
      </c>
      <c r="I22" s="61" t="s">
        <v>267</v>
      </c>
      <c r="J22" s="62" t="s">
        <v>268</v>
      </c>
      <c r="K22" s="61">
        <v>-2717</v>
      </c>
      <c r="L22" s="61" t="s">
        <v>269</v>
      </c>
      <c r="M22" s="62" t="s">
        <v>89</v>
      </c>
      <c r="N22" s="62"/>
      <c r="O22" s="63" t="s">
        <v>250</v>
      </c>
      <c r="P22" s="63" t="s">
        <v>266</v>
      </c>
    </row>
    <row r="23" spans="1:16" ht="12.75" customHeight="1" thickBot="1" x14ac:dyDescent="0.25">
      <c r="A23" s="52" t="str">
        <f t="shared" si="0"/>
        <v> BBS 67 </v>
      </c>
      <c r="B23" s="9" t="str">
        <f t="shared" si="1"/>
        <v>I</v>
      </c>
      <c r="C23" s="52">
        <f t="shared" si="2"/>
        <v>45489.521999999997</v>
      </c>
      <c r="D23" s="8" t="str">
        <f t="shared" si="3"/>
        <v>vis</v>
      </c>
      <c r="E23" s="60">
        <f>VLOOKUP(C23,Active!C$20:E$972,3,FALSE)</f>
        <v>2905.9989980670539</v>
      </c>
      <c r="F23" s="9" t="s">
        <v>83</v>
      </c>
      <c r="G23" s="8" t="str">
        <f t="shared" si="4"/>
        <v>45489.522</v>
      </c>
      <c r="H23" s="52">
        <f t="shared" si="5"/>
        <v>-2623</v>
      </c>
      <c r="I23" s="61" t="s">
        <v>270</v>
      </c>
      <c r="J23" s="62" t="s">
        <v>271</v>
      </c>
      <c r="K23" s="61">
        <v>-2623</v>
      </c>
      <c r="L23" s="61" t="s">
        <v>272</v>
      </c>
      <c r="M23" s="62" t="s">
        <v>89</v>
      </c>
      <c r="N23" s="62"/>
      <c r="O23" s="63" t="s">
        <v>232</v>
      </c>
      <c r="P23" s="63" t="s">
        <v>273</v>
      </c>
    </row>
    <row r="24" spans="1:16" ht="12.75" customHeight="1" thickBot="1" x14ac:dyDescent="0.25">
      <c r="A24" s="52" t="str">
        <f t="shared" si="0"/>
        <v> BBS 67 </v>
      </c>
      <c r="B24" s="9" t="str">
        <f t="shared" si="1"/>
        <v>I</v>
      </c>
      <c r="C24" s="52">
        <f t="shared" si="2"/>
        <v>45489.523000000001</v>
      </c>
      <c r="D24" s="8" t="str">
        <f t="shared" si="3"/>
        <v>vis</v>
      </c>
      <c r="E24" s="60">
        <f>VLOOKUP(C24,Active!C$20:E$972,3,FALSE)</f>
        <v>2905.9993753008453</v>
      </c>
      <c r="F24" s="9" t="s">
        <v>83</v>
      </c>
      <c r="G24" s="8" t="str">
        <f t="shared" si="4"/>
        <v>45489.523</v>
      </c>
      <c r="H24" s="52">
        <f t="shared" si="5"/>
        <v>-2623</v>
      </c>
      <c r="I24" s="61" t="s">
        <v>274</v>
      </c>
      <c r="J24" s="62" t="s">
        <v>275</v>
      </c>
      <c r="K24" s="61">
        <v>-2623</v>
      </c>
      <c r="L24" s="61" t="s">
        <v>276</v>
      </c>
      <c r="M24" s="62" t="s">
        <v>89</v>
      </c>
      <c r="N24" s="62"/>
      <c r="O24" s="63" t="s">
        <v>250</v>
      </c>
      <c r="P24" s="63" t="s">
        <v>273</v>
      </c>
    </row>
    <row r="25" spans="1:16" ht="12.75" customHeight="1" thickBot="1" x14ac:dyDescent="0.25">
      <c r="A25" s="52" t="str">
        <f t="shared" si="0"/>
        <v> BBS 73 </v>
      </c>
      <c r="B25" s="9" t="str">
        <f t="shared" si="1"/>
        <v>I</v>
      </c>
      <c r="C25" s="52">
        <f t="shared" si="2"/>
        <v>45884.493999999999</v>
      </c>
      <c r="D25" s="8" t="str">
        <f t="shared" si="3"/>
        <v>vis</v>
      </c>
      <c r="E25" s="60">
        <f>VLOOKUP(C25,Active!C$20:E$972,3,FALSE)</f>
        <v>3054.9957825262295</v>
      </c>
      <c r="F25" s="9" t="s">
        <v>83</v>
      </c>
      <c r="G25" s="8" t="str">
        <f t="shared" si="4"/>
        <v>45884.494</v>
      </c>
      <c r="H25" s="52">
        <f t="shared" si="5"/>
        <v>-2474</v>
      </c>
      <c r="I25" s="61" t="s">
        <v>277</v>
      </c>
      <c r="J25" s="62" t="s">
        <v>278</v>
      </c>
      <c r="K25" s="61">
        <v>-2474</v>
      </c>
      <c r="L25" s="61" t="s">
        <v>279</v>
      </c>
      <c r="M25" s="62" t="s">
        <v>89</v>
      </c>
      <c r="N25" s="62"/>
      <c r="O25" s="63" t="s">
        <v>232</v>
      </c>
      <c r="P25" s="63" t="s">
        <v>280</v>
      </c>
    </row>
    <row r="26" spans="1:16" ht="12.75" customHeight="1" thickBot="1" x14ac:dyDescent="0.25">
      <c r="A26" s="52" t="str">
        <f t="shared" si="0"/>
        <v> BBS 73 </v>
      </c>
      <c r="B26" s="9" t="str">
        <f t="shared" si="1"/>
        <v>I</v>
      </c>
      <c r="C26" s="52">
        <f t="shared" si="2"/>
        <v>45892.45</v>
      </c>
      <c r="D26" s="8" t="str">
        <f t="shared" si="3"/>
        <v>vis</v>
      </c>
      <c r="E26" s="60">
        <f>VLOOKUP(C26,Active!C$20:E$972,3,FALSE)</f>
        <v>3057.9970545585684</v>
      </c>
      <c r="F26" s="9" t="s">
        <v>83</v>
      </c>
      <c r="G26" s="8" t="str">
        <f t="shared" si="4"/>
        <v>45892.450</v>
      </c>
      <c r="H26" s="52">
        <f t="shared" si="5"/>
        <v>-2471</v>
      </c>
      <c r="I26" s="61" t="s">
        <v>281</v>
      </c>
      <c r="J26" s="62" t="s">
        <v>282</v>
      </c>
      <c r="K26" s="61">
        <v>-2471</v>
      </c>
      <c r="L26" s="61" t="s">
        <v>283</v>
      </c>
      <c r="M26" s="62" t="s">
        <v>89</v>
      </c>
      <c r="N26" s="62"/>
      <c r="O26" s="63" t="s">
        <v>250</v>
      </c>
      <c r="P26" s="63" t="s">
        <v>280</v>
      </c>
    </row>
    <row r="27" spans="1:16" ht="12.75" customHeight="1" thickBot="1" x14ac:dyDescent="0.25">
      <c r="A27" s="52" t="str">
        <f t="shared" si="0"/>
        <v> BBS 73 </v>
      </c>
      <c r="B27" s="9" t="str">
        <f t="shared" si="1"/>
        <v>I</v>
      </c>
      <c r="C27" s="52">
        <f t="shared" si="2"/>
        <v>45900.398999999998</v>
      </c>
      <c r="D27" s="8" t="str">
        <f t="shared" si="3"/>
        <v>vis</v>
      </c>
      <c r="E27" s="60">
        <f>VLOOKUP(C27,Active!C$20:E$972,3,FALSE)</f>
        <v>3060.995685954379</v>
      </c>
      <c r="F27" s="9" t="s">
        <v>83</v>
      </c>
      <c r="G27" s="8" t="str">
        <f t="shared" si="4"/>
        <v>45900.399</v>
      </c>
      <c r="H27" s="52">
        <f t="shared" si="5"/>
        <v>-2468</v>
      </c>
      <c r="I27" s="61" t="s">
        <v>284</v>
      </c>
      <c r="J27" s="62" t="s">
        <v>285</v>
      </c>
      <c r="K27" s="61">
        <v>-2468</v>
      </c>
      <c r="L27" s="61" t="s">
        <v>279</v>
      </c>
      <c r="M27" s="62" t="s">
        <v>89</v>
      </c>
      <c r="N27" s="62"/>
      <c r="O27" s="63" t="s">
        <v>250</v>
      </c>
      <c r="P27" s="63" t="s">
        <v>280</v>
      </c>
    </row>
    <row r="28" spans="1:16" ht="12.75" customHeight="1" thickBot="1" x14ac:dyDescent="0.25">
      <c r="A28" s="52" t="str">
        <f t="shared" si="0"/>
        <v> BBS 77 </v>
      </c>
      <c r="B28" s="9" t="str">
        <f t="shared" si="1"/>
        <v>I</v>
      </c>
      <c r="C28" s="52">
        <f t="shared" si="2"/>
        <v>46271.512000000002</v>
      </c>
      <c r="D28" s="8" t="str">
        <f t="shared" si="3"/>
        <v>vis</v>
      </c>
      <c r="E28" s="60">
        <f>VLOOKUP(C28,Active!C$20:E$972,3,FALSE)</f>
        <v>3200.9920494206463</v>
      </c>
      <c r="F28" s="9" t="s">
        <v>83</v>
      </c>
      <c r="G28" s="8" t="str">
        <f t="shared" si="4"/>
        <v>46271.512</v>
      </c>
      <c r="H28" s="52">
        <f t="shared" si="5"/>
        <v>-2328</v>
      </c>
      <c r="I28" s="61" t="s">
        <v>286</v>
      </c>
      <c r="J28" s="62" t="s">
        <v>287</v>
      </c>
      <c r="K28" s="61">
        <v>-2328</v>
      </c>
      <c r="L28" s="61" t="s">
        <v>288</v>
      </c>
      <c r="M28" s="62" t="s">
        <v>89</v>
      </c>
      <c r="N28" s="62"/>
      <c r="O28" s="63" t="s">
        <v>232</v>
      </c>
      <c r="P28" s="63" t="s">
        <v>289</v>
      </c>
    </row>
    <row r="29" spans="1:16" ht="12.75" customHeight="1" thickBot="1" x14ac:dyDescent="0.25">
      <c r="A29" s="52" t="str">
        <f t="shared" si="0"/>
        <v> BBS 80 </v>
      </c>
      <c r="B29" s="9" t="str">
        <f t="shared" si="1"/>
        <v>I</v>
      </c>
      <c r="C29" s="52">
        <f t="shared" si="2"/>
        <v>46613.478000000003</v>
      </c>
      <c r="D29" s="8" t="str">
        <f t="shared" si="3"/>
        <v>vis</v>
      </c>
      <c r="E29" s="60">
        <f>VLOOKUP(C29,Active!C$20:E$972,3,FALSE)</f>
        <v>3329.9931796130809</v>
      </c>
      <c r="F29" s="9" t="s">
        <v>83</v>
      </c>
      <c r="G29" s="8" t="str">
        <f t="shared" si="4"/>
        <v>46613.478</v>
      </c>
      <c r="H29" s="52">
        <f t="shared" si="5"/>
        <v>-2199</v>
      </c>
      <c r="I29" s="61" t="s">
        <v>290</v>
      </c>
      <c r="J29" s="62" t="s">
        <v>291</v>
      </c>
      <c r="K29" s="61">
        <v>-2199</v>
      </c>
      <c r="L29" s="61" t="s">
        <v>288</v>
      </c>
      <c r="M29" s="62" t="s">
        <v>89</v>
      </c>
      <c r="N29" s="62"/>
      <c r="O29" s="63" t="s">
        <v>250</v>
      </c>
      <c r="P29" s="63" t="s">
        <v>292</v>
      </c>
    </row>
    <row r="30" spans="1:16" ht="12.75" customHeight="1" thickBot="1" x14ac:dyDescent="0.25">
      <c r="A30" s="52" t="str">
        <f t="shared" si="0"/>
        <v> BBS 84 </v>
      </c>
      <c r="B30" s="9" t="str">
        <f t="shared" si="1"/>
        <v>I</v>
      </c>
      <c r="C30" s="52">
        <f t="shared" si="2"/>
        <v>46939.523999999998</v>
      </c>
      <c r="D30" s="8" t="str">
        <f t="shared" si="3"/>
        <v>vis</v>
      </c>
      <c r="E30" s="60">
        <f>VLOOKUP(C30,Active!C$20:E$972,3,FALSE)</f>
        <v>3452.9887478705155</v>
      </c>
      <c r="F30" s="9" t="s">
        <v>83</v>
      </c>
      <c r="G30" s="8" t="str">
        <f t="shared" si="4"/>
        <v>46939.524</v>
      </c>
      <c r="H30" s="52">
        <f t="shared" si="5"/>
        <v>-2076</v>
      </c>
      <c r="I30" s="61" t="s">
        <v>293</v>
      </c>
      <c r="J30" s="62" t="s">
        <v>294</v>
      </c>
      <c r="K30" s="61">
        <v>-2076</v>
      </c>
      <c r="L30" s="61" t="s">
        <v>295</v>
      </c>
      <c r="M30" s="62" t="s">
        <v>89</v>
      </c>
      <c r="N30" s="62"/>
      <c r="O30" s="63" t="s">
        <v>250</v>
      </c>
      <c r="P30" s="63" t="s">
        <v>296</v>
      </c>
    </row>
    <row r="31" spans="1:16" ht="12.75" customHeight="1" thickBot="1" x14ac:dyDescent="0.25">
      <c r="A31" s="52" t="str">
        <f t="shared" si="0"/>
        <v> BBS 88 </v>
      </c>
      <c r="B31" s="9" t="str">
        <f t="shared" si="1"/>
        <v>I</v>
      </c>
      <c r="C31" s="52">
        <f t="shared" si="2"/>
        <v>47326.542999999998</v>
      </c>
      <c r="D31" s="8" t="str">
        <f t="shared" si="3"/>
        <v>vis</v>
      </c>
      <c r="E31" s="60">
        <f>VLOOKUP(C31,Active!C$20:E$972,3,FALSE)</f>
        <v>3598.9853919987208</v>
      </c>
      <c r="F31" s="9" t="s">
        <v>83</v>
      </c>
      <c r="G31" s="8" t="str">
        <f t="shared" si="4"/>
        <v>47326.543</v>
      </c>
      <c r="H31" s="52">
        <f t="shared" si="5"/>
        <v>-1930</v>
      </c>
      <c r="I31" s="61" t="s">
        <v>297</v>
      </c>
      <c r="J31" s="62" t="s">
        <v>298</v>
      </c>
      <c r="K31" s="61">
        <v>-1930</v>
      </c>
      <c r="L31" s="61" t="s">
        <v>299</v>
      </c>
      <c r="M31" s="62" t="s">
        <v>89</v>
      </c>
      <c r="N31" s="62"/>
      <c r="O31" s="63" t="s">
        <v>250</v>
      </c>
      <c r="P31" s="63" t="s">
        <v>300</v>
      </c>
    </row>
    <row r="32" spans="1:16" ht="12.75" customHeight="1" thickBot="1" x14ac:dyDescent="0.25">
      <c r="A32" s="52" t="str">
        <f t="shared" si="0"/>
        <v> BBS 92 </v>
      </c>
      <c r="B32" s="9" t="str">
        <f t="shared" si="1"/>
        <v>I</v>
      </c>
      <c r="C32" s="52">
        <f t="shared" si="2"/>
        <v>47737.438999999998</v>
      </c>
      <c r="D32" s="8" t="str">
        <f t="shared" si="3"/>
        <v>vis</v>
      </c>
      <c r="E32" s="60">
        <f>VLOOKUP(C32,Active!C$20:E$972,3,FALSE)</f>
        <v>3753.9892473280538</v>
      </c>
      <c r="F32" s="9" t="s">
        <v>83</v>
      </c>
      <c r="G32" s="8" t="str">
        <f t="shared" si="4"/>
        <v>47737.439</v>
      </c>
      <c r="H32" s="52">
        <f t="shared" si="5"/>
        <v>-1775</v>
      </c>
      <c r="I32" s="61" t="s">
        <v>301</v>
      </c>
      <c r="J32" s="62" t="s">
        <v>302</v>
      </c>
      <c r="K32" s="61">
        <v>-1775</v>
      </c>
      <c r="L32" s="61" t="s">
        <v>303</v>
      </c>
      <c r="M32" s="62" t="s">
        <v>89</v>
      </c>
      <c r="N32" s="62"/>
      <c r="O32" s="63" t="s">
        <v>232</v>
      </c>
      <c r="P32" s="63" t="s">
        <v>304</v>
      </c>
    </row>
    <row r="33" spans="1:16" ht="12.75" customHeight="1" thickBot="1" x14ac:dyDescent="0.25">
      <c r="A33" s="52" t="str">
        <f t="shared" si="0"/>
        <v> BBS 92 </v>
      </c>
      <c r="B33" s="9" t="str">
        <f t="shared" si="1"/>
        <v>I</v>
      </c>
      <c r="C33" s="52">
        <f t="shared" si="2"/>
        <v>47745.372000000003</v>
      </c>
      <c r="D33" s="8" t="str">
        <f t="shared" si="3"/>
        <v>vis</v>
      </c>
      <c r="E33" s="60">
        <f>VLOOKUP(C33,Active!C$20:E$972,3,FALSE)</f>
        <v>3756.9818429832276</v>
      </c>
      <c r="F33" s="9" t="str">
        <f>LEFT(M33,1)</f>
        <v>V</v>
      </c>
      <c r="G33" s="8" t="str">
        <f t="shared" si="4"/>
        <v>47745.372</v>
      </c>
      <c r="H33" s="52">
        <f t="shared" si="5"/>
        <v>-1772</v>
      </c>
      <c r="I33" s="61" t="s">
        <v>305</v>
      </c>
      <c r="J33" s="62" t="s">
        <v>306</v>
      </c>
      <c r="K33" s="61">
        <v>-1772</v>
      </c>
      <c r="L33" s="61" t="s">
        <v>307</v>
      </c>
      <c r="M33" s="62" t="s">
        <v>89</v>
      </c>
      <c r="N33" s="62"/>
      <c r="O33" s="63" t="s">
        <v>232</v>
      </c>
      <c r="P33" s="63" t="s">
        <v>304</v>
      </c>
    </row>
    <row r="34" spans="1:16" ht="12.75" customHeight="1" thickBot="1" x14ac:dyDescent="0.25">
      <c r="A34" s="52" t="str">
        <f t="shared" si="0"/>
        <v> BBS 96 </v>
      </c>
      <c r="B34" s="9" t="str">
        <f t="shared" si="1"/>
        <v>I</v>
      </c>
      <c r="C34" s="52">
        <f t="shared" si="2"/>
        <v>48071.436999999998</v>
      </c>
      <c r="D34" s="8" t="str">
        <f t="shared" si="3"/>
        <v>vis</v>
      </c>
      <c r="E34" s="60">
        <f>VLOOKUP(C34,Active!C$20:E$972,3,FALSE)</f>
        <v>3879.98457868267</v>
      </c>
      <c r="F34" s="9" t="str">
        <f>LEFT(M34,1)</f>
        <v>V</v>
      </c>
      <c r="G34" s="8" t="str">
        <f t="shared" si="4"/>
        <v>48071.437</v>
      </c>
      <c r="H34" s="52">
        <f t="shared" si="5"/>
        <v>-1649</v>
      </c>
      <c r="I34" s="61" t="s">
        <v>312</v>
      </c>
      <c r="J34" s="62" t="s">
        <v>313</v>
      </c>
      <c r="K34" s="61">
        <v>-1649</v>
      </c>
      <c r="L34" s="61" t="s">
        <v>314</v>
      </c>
      <c r="M34" s="62" t="s">
        <v>89</v>
      </c>
      <c r="N34" s="62"/>
      <c r="O34" s="63" t="s">
        <v>250</v>
      </c>
      <c r="P34" s="63" t="s">
        <v>315</v>
      </c>
    </row>
    <row r="35" spans="1:16" ht="12.75" customHeight="1" thickBot="1" x14ac:dyDescent="0.25">
      <c r="A35" s="52" t="str">
        <f t="shared" si="0"/>
        <v> BBS 107 </v>
      </c>
      <c r="B35" s="9" t="str">
        <f t="shared" si="1"/>
        <v>I</v>
      </c>
      <c r="C35" s="52">
        <f t="shared" si="2"/>
        <v>49574.487000000001</v>
      </c>
      <c r="D35" s="8" t="str">
        <f t="shared" si="3"/>
        <v>vis</v>
      </c>
      <c r="E35" s="60">
        <f>VLOOKUP(C35,Active!C$20:E$972,3,FALSE)</f>
        <v>4446.9858265720477</v>
      </c>
      <c r="F35" s="9" t="str">
        <f>LEFT(M35,1)</f>
        <v>V</v>
      </c>
      <c r="G35" s="8" t="str">
        <f t="shared" si="4"/>
        <v>49574.487</v>
      </c>
      <c r="H35" s="52">
        <f t="shared" si="5"/>
        <v>-1082</v>
      </c>
      <c r="I35" s="61" t="s">
        <v>316</v>
      </c>
      <c r="J35" s="62" t="s">
        <v>317</v>
      </c>
      <c r="K35" s="61">
        <v>-1082</v>
      </c>
      <c r="L35" s="61" t="s">
        <v>318</v>
      </c>
      <c r="M35" s="62" t="s">
        <v>89</v>
      </c>
      <c r="N35" s="62"/>
      <c r="O35" s="63" t="s">
        <v>250</v>
      </c>
      <c r="P35" s="63" t="s">
        <v>319</v>
      </c>
    </row>
    <row r="36" spans="1:16" ht="12.75" customHeight="1" thickBot="1" x14ac:dyDescent="0.25">
      <c r="A36" s="52" t="str">
        <f t="shared" si="0"/>
        <v> BBS 112 </v>
      </c>
      <c r="B36" s="9" t="str">
        <f t="shared" si="1"/>
        <v>I</v>
      </c>
      <c r="C36" s="52">
        <f t="shared" si="2"/>
        <v>50250.457999999999</v>
      </c>
      <c r="D36" s="8" t="str">
        <f t="shared" si="3"/>
        <v>vis</v>
      </c>
      <c r="E36" s="60">
        <f>VLOOKUP(C36,Active!C$20:E$972,3,FALSE)</f>
        <v>4701.9849287556272</v>
      </c>
      <c r="F36" s="9" t="str">
        <f>LEFT(M36,1)</f>
        <v>V</v>
      </c>
      <c r="G36" s="8" t="str">
        <f t="shared" si="4"/>
        <v>50250.458</v>
      </c>
      <c r="H36" s="52">
        <f t="shared" si="5"/>
        <v>-827</v>
      </c>
      <c r="I36" s="61" t="s">
        <v>320</v>
      </c>
      <c r="J36" s="62" t="s">
        <v>321</v>
      </c>
      <c r="K36" s="61">
        <v>-827</v>
      </c>
      <c r="L36" s="61" t="s">
        <v>322</v>
      </c>
      <c r="M36" s="62" t="s">
        <v>89</v>
      </c>
      <c r="N36" s="62"/>
      <c r="O36" s="63" t="s">
        <v>232</v>
      </c>
      <c r="P36" s="63" t="s">
        <v>323</v>
      </c>
    </row>
    <row r="37" spans="1:16" ht="12.75" customHeight="1" thickBot="1" x14ac:dyDescent="0.25">
      <c r="A37" s="52" t="str">
        <f t="shared" si="0"/>
        <v> BBS 112 </v>
      </c>
      <c r="B37" s="9" t="str">
        <f t="shared" si="1"/>
        <v>I</v>
      </c>
      <c r="C37" s="52">
        <f t="shared" si="2"/>
        <v>50250.46</v>
      </c>
      <c r="D37" s="8" t="str">
        <f t="shared" si="3"/>
        <v>vis</v>
      </c>
      <c r="E37" s="60">
        <f>VLOOKUP(C37,Active!C$20:E$972,3,FALSE)</f>
        <v>4701.9856832232072</v>
      </c>
      <c r="F37" s="9" t="s">
        <v>83</v>
      </c>
      <c r="G37" s="8" t="str">
        <f t="shared" si="4"/>
        <v>50250.460</v>
      </c>
      <c r="H37" s="52">
        <f t="shared" si="5"/>
        <v>-827</v>
      </c>
      <c r="I37" s="61" t="s">
        <v>324</v>
      </c>
      <c r="J37" s="62" t="s">
        <v>325</v>
      </c>
      <c r="K37" s="61">
        <v>-827</v>
      </c>
      <c r="L37" s="61" t="s">
        <v>326</v>
      </c>
      <c r="M37" s="62" t="s">
        <v>89</v>
      </c>
      <c r="N37" s="62"/>
      <c r="O37" s="63" t="s">
        <v>250</v>
      </c>
      <c r="P37" s="63" t="s">
        <v>323</v>
      </c>
    </row>
    <row r="38" spans="1:16" ht="12.75" customHeight="1" thickBot="1" x14ac:dyDescent="0.25">
      <c r="A38" s="52" t="str">
        <f t="shared" si="0"/>
        <v> BBS 115/117 </v>
      </c>
      <c r="B38" s="9" t="str">
        <f t="shared" si="1"/>
        <v>I</v>
      </c>
      <c r="C38" s="52">
        <f t="shared" si="2"/>
        <v>50645.447</v>
      </c>
      <c r="D38" s="8" t="str">
        <f t="shared" si="3"/>
        <v>vis</v>
      </c>
      <c r="E38" s="60">
        <f>VLOOKUP(C38,Active!C$20:E$972,3,FALSE)</f>
        <v>4850.9881261892306</v>
      </c>
      <c r="F38" s="9" t="s">
        <v>83</v>
      </c>
      <c r="G38" s="8" t="str">
        <f t="shared" si="4"/>
        <v>50645.447</v>
      </c>
      <c r="H38" s="52">
        <f t="shared" si="5"/>
        <v>-678</v>
      </c>
      <c r="I38" s="61" t="s">
        <v>327</v>
      </c>
      <c r="J38" s="62" t="s">
        <v>328</v>
      </c>
      <c r="K38" s="61">
        <v>-678</v>
      </c>
      <c r="L38" s="61" t="s">
        <v>329</v>
      </c>
      <c r="M38" s="62" t="s">
        <v>89</v>
      </c>
      <c r="N38" s="62"/>
      <c r="O38" s="63" t="s">
        <v>232</v>
      </c>
      <c r="P38" s="63" t="s">
        <v>330</v>
      </c>
    </row>
    <row r="39" spans="1:16" ht="12.75" customHeight="1" thickBot="1" x14ac:dyDescent="0.25">
      <c r="A39" s="52" t="str">
        <f t="shared" si="0"/>
        <v> BBS 115/117 </v>
      </c>
      <c r="B39" s="9" t="str">
        <f t="shared" si="1"/>
        <v>I</v>
      </c>
      <c r="C39" s="52">
        <f t="shared" si="2"/>
        <v>50645.451999999997</v>
      </c>
      <c r="D39" s="8" t="str">
        <f t="shared" si="3"/>
        <v>vis</v>
      </c>
      <c r="E39" s="60">
        <f>VLOOKUP(C39,Active!C$20:E$972,3,FALSE)</f>
        <v>4850.9900123581792</v>
      </c>
      <c r="F39" s="9" t="s">
        <v>83</v>
      </c>
      <c r="G39" s="8" t="str">
        <f t="shared" si="4"/>
        <v>50645.452</v>
      </c>
      <c r="H39" s="52">
        <f t="shared" si="5"/>
        <v>-678</v>
      </c>
      <c r="I39" s="61" t="s">
        <v>331</v>
      </c>
      <c r="J39" s="62" t="s">
        <v>332</v>
      </c>
      <c r="K39" s="61">
        <v>-678</v>
      </c>
      <c r="L39" s="61" t="s">
        <v>318</v>
      </c>
      <c r="M39" s="62" t="s">
        <v>89</v>
      </c>
      <c r="N39" s="62"/>
      <c r="O39" s="63" t="s">
        <v>250</v>
      </c>
      <c r="P39" s="63" t="s">
        <v>330</v>
      </c>
    </row>
    <row r="40" spans="1:16" ht="12.75" customHeight="1" thickBot="1" x14ac:dyDescent="0.25">
      <c r="A40" s="52" t="str">
        <f t="shared" si="0"/>
        <v>IBVS 5809 </v>
      </c>
      <c r="B40" s="9" t="str">
        <f t="shared" si="1"/>
        <v>I</v>
      </c>
      <c r="C40" s="52">
        <f t="shared" si="2"/>
        <v>52766.12</v>
      </c>
      <c r="D40" s="8" t="str">
        <f t="shared" si="3"/>
        <v>vis</v>
      </c>
      <c r="E40" s="60">
        <f>VLOOKUP(C40,Active!C$20:E$972,3,FALSE)</f>
        <v>5650.9776390898733</v>
      </c>
      <c r="F40" s="9" t="s">
        <v>83</v>
      </c>
      <c r="G40" s="8" t="str">
        <f t="shared" si="4"/>
        <v>52766.1200</v>
      </c>
      <c r="H40" s="52">
        <f t="shared" si="5"/>
        <v>122</v>
      </c>
      <c r="I40" s="61" t="s">
        <v>333</v>
      </c>
      <c r="J40" s="62" t="s">
        <v>334</v>
      </c>
      <c r="K40" s="61">
        <v>122</v>
      </c>
      <c r="L40" s="61" t="s">
        <v>335</v>
      </c>
      <c r="M40" s="62" t="s">
        <v>336</v>
      </c>
      <c r="N40" s="62" t="s">
        <v>83</v>
      </c>
      <c r="O40" s="63" t="s">
        <v>337</v>
      </c>
      <c r="P40" s="64" t="s">
        <v>338</v>
      </c>
    </row>
    <row r="41" spans="1:16" ht="12.75" customHeight="1" thickBot="1" x14ac:dyDescent="0.25">
      <c r="A41" s="52" t="str">
        <f t="shared" si="0"/>
        <v>IBVS 5809 </v>
      </c>
      <c r="B41" s="9" t="str">
        <f t="shared" si="1"/>
        <v>I</v>
      </c>
      <c r="C41" s="52">
        <f t="shared" si="2"/>
        <v>52768.771999999997</v>
      </c>
      <c r="D41" s="8" t="str">
        <f t="shared" si="3"/>
        <v>vis</v>
      </c>
      <c r="E41" s="60">
        <f>VLOOKUP(C41,Active!C$20:E$972,3,FALSE)</f>
        <v>5651.9780631006506</v>
      </c>
      <c r="F41" s="9" t="s">
        <v>83</v>
      </c>
      <c r="G41" s="8" t="str">
        <f t="shared" si="4"/>
        <v>52768.772</v>
      </c>
      <c r="H41" s="52">
        <f t="shared" si="5"/>
        <v>123</v>
      </c>
      <c r="I41" s="61" t="s">
        <v>339</v>
      </c>
      <c r="J41" s="62" t="s">
        <v>340</v>
      </c>
      <c r="K41" s="61">
        <v>123</v>
      </c>
      <c r="L41" s="61" t="s">
        <v>341</v>
      </c>
      <c r="M41" s="62" t="s">
        <v>336</v>
      </c>
      <c r="N41" s="62" t="s">
        <v>83</v>
      </c>
      <c r="O41" s="63" t="s">
        <v>337</v>
      </c>
      <c r="P41" s="64" t="s">
        <v>338</v>
      </c>
    </row>
    <row r="42" spans="1:16" ht="12.75" customHeight="1" thickBot="1" x14ac:dyDescent="0.25">
      <c r="A42" s="52" t="str">
        <f t="shared" si="0"/>
        <v> BBS 130 </v>
      </c>
      <c r="B42" s="9" t="str">
        <f t="shared" si="1"/>
        <v>I</v>
      </c>
      <c r="C42" s="52">
        <f t="shared" si="2"/>
        <v>53150.495000000003</v>
      </c>
      <c r="D42" s="8" t="str">
        <f t="shared" si="3"/>
        <v>vis</v>
      </c>
      <c r="E42" s="60">
        <f>VLOOKUP(C42,Active!C$20:E$972,3,FALSE)</f>
        <v>5795.9768770776172</v>
      </c>
      <c r="F42" s="9" t="s">
        <v>83</v>
      </c>
      <c r="G42" s="8" t="str">
        <f t="shared" si="4"/>
        <v>53150.495</v>
      </c>
      <c r="H42" s="52">
        <f t="shared" si="5"/>
        <v>267</v>
      </c>
      <c r="I42" s="61" t="s">
        <v>342</v>
      </c>
      <c r="J42" s="62" t="s">
        <v>343</v>
      </c>
      <c r="K42" s="61">
        <v>267</v>
      </c>
      <c r="L42" s="61" t="s">
        <v>344</v>
      </c>
      <c r="M42" s="62" t="s">
        <v>89</v>
      </c>
      <c r="N42" s="62"/>
      <c r="O42" s="63" t="s">
        <v>250</v>
      </c>
      <c r="P42" s="63" t="s">
        <v>345</v>
      </c>
    </row>
    <row r="43" spans="1:16" ht="12.75" customHeight="1" thickBot="1" x14ac:dyDescent="0.25">
      <c r="A43" s="52" t="str">
        <f t="shared" ref="A43:A74" si="6">P43</f>
        <v>IBVS 5988 </v>
      </c>
      <c r="B43" s="9" t="str">
        <f t="shared" ref="B43:B74" si="7">IF(H43=INT(H43),"I","II")</f>
        <v>I</v>
      </c>
      <c r="C43" s="52">
        <f t="shared" ref="C43:C74" si="8">1*G43</f>
        <v>55406.421199999997</v>
      </c>
      <c r="D43" s="8" t="str">
        <f t="shared" ref="D43:D74" si="9">VLOOKUP(F43,I$1:J$5,2,FALSE)</f>
        <v>vis</v>
      </c>
      <c r="E43" s="60">
        <f>VLOOKUP(C43,Active!C$20:E$972,3,FALSE)</f>
        <v>6646.9884672085755</v>
      </c>
      <c r="F43" s="9" t="s">
        <v>83</v>
      </c>
      <c r="G43" s="8" t="str">
        <f t="shared" ref="G43:G74" si="10">MID(I43,3,LEN(I43)-3)</f>
        <v>55406.4212</v>
      </c>
      <c r="H43" s="52">
        <f t="shared" ref="H43:H74" si="11">1*K43</f>
        <v>1118</v>
      </c>
      <c r="I43" s="61" t="s">
        <v>352</v>
      </c>
      <c r="J43" s="62" t="s">
        <v>353</v>
      </c>
      <c r="K43" s="61" t="s">
        <v>354</v>
      </c>
      <c r="L43" s="61" t="s">
        <v>355</v>
      </c>
      <c r="M43" s="62" t="s">
        <v>336</v>
      </c>
      <c r="N43" s="62" t="s">
        <v>356</v>
      </c>
      <c r="O43" s="63" t="s">
        <v>357</v>
      </c>
      <c r="P43" s="64" t="s">
        <v>358</v>
      </c>
    </row>
    <row r="44" spans="1:16" ht="12.75" customHeight="1" thickBot="1" x14ac:dyDescent="0.25">
      <c r="A44" s="52" t="str">
        <f t="shared" si="6"/>
        <v>BAVM 234 </v>
      </c>
      <c r="B44" s="9" t="str">
        <f t="shared" si="7"/>
        <v>I</v>
      </c>
      <c r="C44" s="52">
        <f t="shared" si="8"/>
        <v>56461.474300000002</v>
      </c>
      <c r="D44" s="8" t="str">
        <f t="shared" si="9"/>
        <v>vis</v>
      </c>
      <c r="E44" s="60">
        <f>VLOOKUP(C44,Active!C$20:E$972,3,FALSE)</f>
        <v>7044.9901466534102</v>
      </c>
      <c r="F44" s="9" t="s">
        <v>83</v>
      </c>
      <c r="G44" s="8" t="str">
        <f t="shared" si="10"/>
        <v>56461.4743</v>
      </c>
      <c r="H44" s="52">
        <f t="shared" si="11"/>
        <v>1516</v>
      </c>
      <c r="I44" s="61" t="s">
        <v>359</v>
      </c>
      <c r="J44" s="62" t="s">
        <v>360</v>
      </c>
      <c r="K44" s="61" t="s">
        <v>361</v>
      </c>
      <c r="L44" s="61" t="s">
        <v>362</v>
      </c>
      <c r="M44" s="62" t="s">
        <v>336</v>
      </c>
      <c r="N44" s="62" t="s">
        <v>83</v>
      </c>
      <c r="O44" s="63" t="s">
        <v>363</v>
      </c>
      <c r="P44" s="64" t="s">
        <v>364</v>
      </c>
    </row>
    <row r="45" spans="1:16" ht="12.75" customHeight="1" thickBot="1" x14ac:dyDescent="0.25">
      <c r="A45" s="52" t="str">
        <f t="shared" si="6"/>
        <v> AN 253.406 </v>
      </c>
      <c r="B45" s="9" t="str">
        <f t="shared" si="7"/>
        <v>I</v>
      </c>
      <c r="C45" s="52">
        <f t="shared" si="8"/>
        <v>25809.337</v>
      </c>
      <c r="D45" s="8" t="str">
        <f t="shared" si="9"/>
        <v>vis</v>
      </c>
      <c r="E45" s="60">
        <f>VLOOKUP(C45,Active!C$20:E$972,3,FALSE)</f>
        <v>-4518.0317751565899</v>
      </c>
      <c r="F45" s="9" t="s">
        <v>83</v>
      </c>
      <c r="G45" s="8" t="str">
        <f t="shared" si="10"/>
        <v>25809.337</v>
      </c>
      <c r="H45" s="52">
        <f t="shared" si="11"/>
        <v>-10047</v>
      </c>
      <c r="I45" s="61" t="s">
        <v>86</v>
      </c>
      <c r="J45" s="62" t="s">
        <v>87</v>
      </c>
      <c r="K45" s="61">
        <v>-10047</v>
      </c>
      <c r="L45" s="61" t="s">
        <v>88</v>
      </c>
      <c r="M45" s="62" t="s">
        <v>89</v>
      </c>
      <c r="N45" s="62"/>
      <c r="O45" s="63" t="s">
        <v>90</v>
      </c>
      <c r="P45" s="63" t="s">
        <v>91</v>
      </c>
    </row>
    <row r="46" spans="1:16" ht="12.75" customHeight="1" thickBot="1" x14ac:dyDescent="0.25">
      <c r="A46" s="52" t="str">
        <f t="shared" si="6"/>
        <v> AN 253.406 </v>
      </c>
      <c r="B46" s="9" t="str">
        <f t="shared" si="7"/>
        <v>I</v>
      </c>
      <c r="C46" s="52">
        <f t="shared" si="8"/>
        <v>25830.541000000001</v>
      </c>
      <c r="D46" s="8" t="str">
        <f t="shared" si="9"/>
        <v>vis</v>
      </c>
      <c r="E46" s="60">
        <f>VLOOKUP(C46,Active!C$20:E$972,3,FALSE)</f>
        <v>-4510.0329098758293</v>
      </c>
      <c r="F46" s="9" t="s">
        <v>83</v>
      </c>
      <c r="G46" s="8" t="str">
        <f t="shared" si="10"/>
        <v>25830.541</v>
      </c>
      <c r="H46" s="52">
        <f t="shared" si="11"/>
        <v>-10039</v>
      </c>
      <c r="I46" s="61" t="s">
        <v>92</v>
      </c>
      <c r="J46" s="62" t="s">
        <v>93</v>
      </c>
      <c r="K46" s="61">
        <v>-10039</v>
      </c>
      <c r="L46" s="61" t="s">
        <v>94</v>
      </c>
      <c r="M46" s="62" t="s">
        <v>89</v>
      </c>
      <c r="N46" s="62"/>
      <c r="O46" s="63" t="s">
        <v>90</v>
      </c>
      <c r="P46" s="63" t="s">
        <v>91</v>
      </c>
    </row>
    <row r="47" spans="1:16" ht="12.75" customHeight="1" thickBot="1" x14ac:dyDescent="0.25">
      <c r="A47" s="52" t="str">
        <f t="shared" si="6"/>
        <v> AN 253.406 </v>
      </c>
      <c r="B47" s="9" t="str">
        <f t="shared" si="7"/>
        <v>I</v>
      </c>
      <c r="C47" s="52">
        <f t="shared" si="8"/>
        <v>25838.486000000001</v>
      </c>
      <c r="D47" s="8" t="str">
        <f t="shared" si="9"/>
        <v>vis</v>
      </c>
      <c r="E47" s="60">
        <f>VLOOKUP(C47,Active!C$20:E$972,3,FALSE)</f>
        <v>-4507.0357874151787</v>
      </c>
      <c r="F47" s="9" t="s">
        <v>83</v>
      </c>
      <c r="G47" s="8" t="str">
        <f t="shared" si="10"/>
        <v>25838.486</v>
      </c>
      <c r="H47" s="52">
        <f t="shared" si="11"/>
        <v>-10036</v>
      </c>
      <c r="I47" s="61" t="s">
        <v>95</v>
      </c>
      <c r="J47" s="62" t="s">
        <v>96</v>
      </c>
      <c r="K47" s="61">
        <v>-10036</v>
      </c>
      <c r="L47" s="61" t="s">
        <v>97</v>
      </c>
      <c r="M47" s="62" t="s">
        <v>89</v>
      </c>
      <c r="N47" s="62"/>
      <c r="O47" s="63" t="s">
        <v>90</v>
      </c>
      <c r="P47" s="63" t="s">
        <v>91</v>
      </c>
    </row>
    <row r="48" spans="1:16" ht="12.75" customHeight="1" thickBot="1" x14ac:dyDescent="0.25">
      <c r="A48" s="52" t="str">
        <f t="shared" si="6"/>
        <v> AN 253.406 </v>
      </c>
      <c r="B48" s="9" t="str">
        <f t="shared" si="7"/>
        <v>I</v>
      </c>
      <c r="C48" s="52">
        <f t="shared" si="8"/>
        <v>25902.125</v>
      </c>
      <c r="D48" s="8" t="str">
        <f t="shared" si="9"/>
        <v>vis</v>
      </c>
      <c r="E48" s="60">
        <f>VLOOKUP(C48,Active!C$20:E$972,3,FALSE)</f>
        <v>-4483.0290062605718</v>
      </c>
      <c r="F48" s="9" t="s">
        <v>83</v>
      </c>
      <c r="G48" s="8" t="str">
        <f t="shared" si="10"/>
        <v>25902.125</v>
      </c>
      <c r="H48" s="52">
        <f t="shared" si="11"/>
        <v>-10012</v>
      </c>
      <c r="I48" s="61" t="s">
        <v>98</v>
      </c>
      <c r="J48" s="62" t="s">
        <v>99</v>
      </c>
      <c r="K48" s="61">
        <v>-10012</v>
      </c>
      <c r="L48" s="61" t="s">
        <v>100</v>
      </c>
      <c r="M48" s="62" t="s">
        <v>89</v>
      </c>
      <c r="N48" s="62"/>
      <c r="O48" s="63" t="s">
        <v>90</v>
      </c>
      <c r="P48" s="63" t="s">
        <v>91</v>
      </c>
    </row>
    <row r="49" spans="1:16" ht="12.75" customHeight="1" thickBot="1" x14ac:dyDescent="0.25">
      <c r="A49" s="52" t="str">
        <f t="shared" si="6"/>
        <v> AN 253.406 </v>
      </c>
      <c r="B49" s="9" t="str">
        <f t="shared" si="7"/>
        <v>I</v>
      </c>
      <c r="C49" s="52">
        <f t="shared" si="8"/>
        <v>26119.523000000001</v>
      </c>
      <c r="D49" s="8" t="str">
        <f t="shared" si="9"/>
        <v>vis</v>
      </c>
      <c r="E49" s="60">
        <f>VLOOKUP(C49,Active!C$20:E$972,3,FALSE)</f>
        <v>-4401.0191348067574</v>
      </c>
      <c r="F49" s="9" t="s">
        <v>83</v>
      </c>
      <c r="G49" s="8" t="str">
        <f t="shared" si="10"/>
        <v>26119.523</v>
      </c>
      <c r="H49" s="52">
        <f t="shared" si="11"/>
        <v>-9930</v>
      </c>
      <c r="I49" s="61" t="s">
        <v>101</v>
      </c>
      <c r="J49" s="62" t="s">
        <v>102</v>
      </c>
      <c r="K49" s="61">
        <v>-9930</v>
      </c>
      <c r="L49" s="61" t="s">
        <v>103</v>
      </c>
      <c r="M49" s="62" t="s">
        <v>89</v>
      </c>
      <c r="N49" s="62"/>
      <c r="O49" s="63" t="s">
        <v>90</v>
      </c>
      <c r="P49" s="63" t="s">
        <v>91</v>
      </c>
    </row>
    <row r="50" spans="1:16" ht="12.75" customHeight="1" thickBot="1" x14ac:dyDescent="0.25">
      <c r="A50" s="52" t="str">
        <f t="shared" si="6"/>
        <v> AN 253.406 </v>
      </c>
      <c r="B50" s="9" t="str">
        <f t="shared" si="7"/>
        <v>I</v>
      </c>
      <c r="C50" s="52">
        <f t="shared" si="8"/>
        <v>26220.224999999999</v>
      </c>
      <c r="D50" s="8" t="str">
        <f t="shared" si="9"/>
        <v>vis</v>
      </c>
      <c r="E50" s="60">
        <f>VLOOKUP(C50,Active!C$20:E$972,3,FALSE)</f>
        <v>-4363.0309376975765</v>
      </c>
      <c r="F50" s="9" t="s">
        <v>83</v>
      </c>
      <c r="G50" s="8" t="str">
        <f t="shared" si="10"/>
        <v>26220.225</v>
      </c>
      <c r="H50" s="52">
        <f t="shared" si="11"/>
        <v>-9892</v>
      </c>
      <c r="I50" s="61" t="s">
        <v>104</v>
      </c>
      <c r="J50" s="62" t="s">
        <v>105</v>
      </c>
      <c r="K50" s="61">
        <v>-9892</v>
      </c>
      <c r="L50" s="61" t="s">
        <v>106</v>
      </c>
      <c r="M50" s="62" t="s">
        <v>89</v>
      </c>
      <c r="N50" s="62"/>
      <c r="O50" s="63" t="s">
        <v>90</v>
      </c>
      <c r="P50" s="63" t="s">
        <v>91</v>
      </c>
    </row>
    <row r="51" spans="1:16" ht="12.75" customHeight="1" thickBot="1" x14ac:dyDescent="0.25">
      <c r="A51" s="52" t="str">
        <f t="shared" si="6"/>
        <v> AN 253.406 </v>
      </c>
      <c r="B51" s="9" t="str">
        <f t="shared" si="7"/>
        <v>I</v>
      </c>
      <c r="C51" s="52">
        <f t="shared" si="8"/>
        <v>26631.146000000001</v>
      </c>
      <c r="D51" s="8" t="str">
        <f t="shared" si="9"/>
        <v>vis</v>
      </c>
      <c r="E51" s="60">
        <f>VLOOKUP(C51,Active!C$20:E$972,3,FALSE)</f>
        <v>-4208.0176515234953</v>
      </c>
      <c r="F51" s="9" t="s">
        <v>83</v>
      </c>
      <c r="G51" s="8" t="str">
        <f t="shared" si="10"/>
        <v>26631.146</v>
      </c>
      <c r="H51" s="52">
        <f t="shared" si="11"/>
        <v>-9737</v>
      </c>
      <c r="I51" s="61" t="s">
        <v>107</v>
      </c>
      <c r="J51" s="62" t="s">
        <v>108</v>
      </c>
      <c r="K51" s="61">
        <v>-9737</v>
      </c>
      <c r="L51" s="61" t="s">
        <v>109</v>
      </c>
      <c r="M51" s="62" t="s">
        <v>89</v>
      </c>
      <c r="N51" s="62"/>
      <c r="O51" s="63" t="s">
        <v>90</v>
      </c>
      <c r="P51" s="63" t="s">
        <v>91</v>
      </c>
    </row>
    <row r="52" spans="1:16" ht="12.75" customHeight="1" thickBot="1" x14ac:dyDescent="0.25">
      <c r="A52" s="52" t="str">
        <f t="shared" si="6"/>
        <v> AN 253.406 </v>
      </c>
      <c r="B52" s="9" t="str">
        <f t="shared" si="7"/>
        <v>I</v>
      </c>
      <c r="C52" s="52">
        <f t="shared" si="8"/>
        <v>26636.440999999999</v>
      </c>
      <c r="D52" s="8" t="str">
        <f t="shared" si="9"/>
        <v>vis</v>
      </c>
      <c r="E52" s="60">
        <f>VLOOKUP(C52,Active!C$20:E$972,3,FALSE)</f>
        <v>-4206.0201986060456</v>
      </c>
      <c r="F52" s="9" t="s">
        <v>83</v>
      </c>
      <c r="G52" s="8" t="str">
        <f t="shared" si="10"/>
        <v>26636.441</v>
      </c>
      <c r="H52" s="52">
        <f t="shared" si="11"/>
        <v>-9735</v>
      </c>
      <c r="I52" s="61" t="s">
        <v>110</v>
      </c>
      <c r="J52" s="62" t="s">
        <v>111</v>
      </c>
      <c r="K52" s="61">
        <v>-9735</v>
      </c>
      <c r="L52" s="61" t="s">
        <v>112</v>
      </c>
      <c r="M52" s="62" t="s">
        <v>89</v>
      </c>
      <c r="N52" s="62"/>
      <c r="O52" s="63" t="s">
        <v>90</v>
      </c>
      <c r="P52" s="63" t="s">
        <v>91</v>
      </c>
    </row>
    <row r="53" spans="1:16" ht="12.75" customHeight="1" thickBot="1" x14ac:dyDescent="0.25">
      <c r="A53" s="52" t="str">
        <f t="shared" si="6"/>
        <v> AN 253.406 </v>
      </c>
      <c r="B53" s="9" t="str">
        <f t="shared" si="7"/>
        <v>I</v>
      </c>
      <c r="C53" s="52">
        <f t="shared" si="8"/>
        <v>26893.571</v>
      </c>
      <c r="D53" s="8" t="str">
        <f t="shared" si="9"/>
        <v>vis</v>
      </c>
      <c r="E53" s="60">
        <f>VLOOKUP(C53,Active!C$20:E$972,3,FALSE)</f>
        <v>-4109.0220742124484</v>
      </c>
      <c r="F53" s="9" t="s">
        <v>83</v>
      </c>
      <c r="G53" s="8" t="str">
        <f t="shared" si="10"/>
        <v>26893.571</v>
      </c>
      <c r="H53" s="52">
        <f t="shared" si="11"/>
        <v>-9638</v>
      </c>
      <c r="I53" s="61" t="s">
        <v>113</v>
      </c>
      <c r="J53" s="62" t="s">
        <v>114</v>
      </c>
      <c r="K53" s="61">
        <v>-9638</v>
      </c>
      <c r="L53" s="61" t="s">
        <v>115</v>
      </c>
      <c r="M53" s="62" t="s">
        <v>89</v>
      </c>
      <c r="N53" s="62"/>
      <c r="O53" s="63" t="s">
        <v>90</v>
      </c>
      <c r="P53" s="63" t="s">
        <v>91</v>
      </c>
    </row>
    <row r="54" spans="1:16" ht="12.75" customHeight="1" thickBot="1" x14ac:dyDescent="0.25">
      <c r="A54" s="52" t="str">
        <f t="shared" si="6"/>
        <v> AN 253.406 </v>
      </c>
      <c r="B54" s="9" t="str">
        <f t="shared" si="7"/>
        <v>I</v>
      </c>
      <c r="C54" s="52">
        <f t="shared" si="8"/>
        <v>26930.684000000001</v>
      </c>
      <c r="D54" s="8" t="str">
        <f t="shared" si="9"/>
        <v>vis</v>
      </c>
      <c r="E54" s="60">
        <f>VLOOKUP(C54,Active!C$20:E$972,3,FALSE)</f>
        <v>-4095.0217965683787</v>
      </c>
      <c r="F54" s="9" t="s">
        <v>83</v>
      </c>
      <c r="G54" s="8" t="str">
        <f t="shared" si="10"/>
        <v>26930.684</v>
      </c>
      <c r="H54" s="52">
        <f t="shared" si="11"/>
        <v>-9624</v>
      </c>
      <c r="I54" s="61" t="s">
        <v>116</v>
      </c>
      <c r="J54" s="62" t="s">
        <v>117</v>
      </c>
      <c r="K54" s="61">
        <v>-9624</v>
      </c>
      <c r="L54" s="61" t="s">
        <v>115</v>
      </c>
      <c r="M54" s="62" t="s">
        <v>89</v>
      </c>
      <c r="N54" s="62"/>
      <c r="O54" s="63" t="s">
        <v>90</v>
      </c>
      <c r="P54" s="63" t="s">
        <v>91</v>
      </c>
    </row>
    <row r="55" spans="1:16" ht="12.75" customHeight="1" thickBot="1" x14ac:dyDescent="0.25">
      <c r="A55" s="52" t="str">
        <f t="shared" si="6"/>
        <v> AN 253.406 </v>
      </c>
      <c r="B55" s="9" t="str">
        <f t="shared" si="7"/>
        <v>I</v>
      </c>
      <c r="C55" s="52">
        <f t="shared" si="8"/>
        <v>26941.282999999999</v>
      </c>
      <c r="D55" s="8" t="str">
        <f t="shared" si="9"/>
        <v>vis</v>
      </c>
      <c r="E55" s="60">
        <f>VLOOKUP(C55,Active!C$20:E$972,3,FALSE)</f>
        <v>-4091.0234956293689</v>
      </c>
      <c r="F55" s="9" t="s">
        <v>83</v>
      </c>
      <c r="G55" s="8" t="str">
        <f t="shared" si="10"/>
        <v>26941.283</v>
      </c>
      <c r="H55" s="52">
        <f t="shared" si="11"/>
        <v>-9620</v>
      </c>
      <c r="I55" s="61" t="s">
        <v>118</v>
      </c>
      <c r="J55" s="62" t="s">
        <v>119</v>
      </c>
      <c r="K55" s="61">
        <v>-9620</v>
      </c>
      <c r="L55" s="61" t="s">
        <v>120</v>
      </c>
      <c r="M55" s="62" t="s">
        <v>89</v>
      </c>
      <c r="N55" s="62"/>
      <c r="O55" s="63" t="s">
        <v>90</v>
      </c>
      <c r="P55" s="63" t="s">
        <v>91</v>
      </c>
    </row>
    <row r="56" spans="1:16" ht="12.75" customHeight="1" thickBot="1" x14ac:dyDescent="0.25">
      <c r="A56" s="52" t="str">
        <f t="shared" si="6"/>
        <v> AN 253.406 </v>
      </c>
      <c r="B56" s="9" t="str">
        <f t="shared" si="7"/>
        <v>I</v>
      </c>
      <c r="C56" s="52">
        <f t="shared" si="8"/>
        <v>26946.588</v>
      </c>
      <c r="D56" s="8" t="str">
        <f t="shared" si="9"/>
        <v>vis</v>
      </c>
      <c r="E56" s="60">
        <f>VLOOKUP(C56,Active!C$20:E$972,3,FALSE)</f>
        <v>-4089.0222703740192</v>
      </c>
      <c r="F56" s="9" t="s">
        <v>83</v>
      </c>
      <c r="G56" s="8" t="str">
        <f t="shared" si="10"/>
        <v>26946.588</v>
      </c>
      <c r="H56" s="52">
        <f t="shared" si="11"/>
        <v>-9618</v>
      </c>
      <c r="I56" s="61" t="s">
        <v>121</v>
      </c>
      <c r="J56" s="62" t="s">
        <v>122</v>
      </c>
      <c r="K56" s="61">
        <v>-9618</v>
      </c>
      <c r="L56" s="61" t="s">
        <v>123</v>
      </c>
      <c r="M56" s="62" t="s">
        <v>89</v>
      </c>
      <c r="N56" s="62"/>
      <c r="O56" s="63" t="s">
        <v>90</v>
      </c>
      <c r="P56" s="63" t="s">
        <v>91</v>
      </c>
    </row>
    <row r="57" spans="1:16" ht="12.75" customHeight="1" thickBot="1" x14ac:dyDescent="0.25">
      <c r="A57" s="52" t="str">
        <f t="shared" si="6"/>
        <v> AN 253.406 </v>
      </c>
      <c r="B57" s="9" t="str">
        <f t="shared" si="7"/>
        <v>I</v>
      </c>
      <c r="C57" s="52">
        <f t="shared" si="8"/>
        <v>26954.542000000001</v>
      </c>
      <c r="D57" s="8" t="str">
        <f t="shared" si="9"/>
        <v>vis</v>
      </c>
      <c r="E57" s="60">
        <f>VLOOKUP(C57,Active!C$20:E$972,3,FALSE)</f>
        <v>-4086.0217528092589</v>
      </c>
      <c r="F57" s="9" t="s">
        <v>83</v>
      </c>
      <c r="G57" s="8" t="str">
        <f t="shared" si="10"/>
        <v>26954.542</v>
      </c>
      <c r="H57" s="52">
        <f t="shared" si="11"/>
        <v>-9615</v>
      </c>
      <c r="I57" s="61" t="s">
        <v>124</v>
      </c>
      <c r="J57" s="62" t="s">
        <v>125</v>
      </c>
      <c r="K57" s="61">
        <v>-9615</v>
      </c>
      <c r="L57" s="61" t="s">
        <v>115</v>
      </c>
      <c r="M57" s="62" t="s">
        <v>89</v>
      </c>
      <c r="N57" s="62"/>
      <c r="O57" s="63" t="s">
        <v>90</v>
      </c>
      <c r="P57" s="63" t="s">
        <v>91</v>
      </c>
    </row>
    <row r="58" spans="1:16" ht="12.75" customHeight="1" thickBot="1" x14ac:dyDescent="0.25">
      <c r="A58" s="52" t="str">
        <f t="shared" si="6"/>
        <v> AN 253.406 </v>
      </c>
      <c r="B58" s="9" t="str">
        <f t="shared" si="7"/>
        <v>I</v>
      </c>
      <c r="C58" s="52">
        <f t="shared" si="8"/>
        <v>26970.449000000001</v>
      </c>
      <c r="D58" s="8" t="str">
        <f t="shared" si="9"/>
        <v>vis</v>
      </c>
      <c r="E58" s="60">
        <f>VLOOKUP(C58,Active!C$20:E$972,3,FALSE)</f>
        <v>-4080.0210949135299</v>
      </c>
      <c r="F58" s="9" t="s">
        <v>83</v>
      </c>
      <c r="G58" s="8" t="str">
        <f t="shared" si="10"/>
        <v>26970.449</v>
      </c>
      <c r="H58" s="52">
        <f t="shared" si="11"/>
        <v>-9609</v>
      </c>
      <c r="I58" s="61" t="s">
        <v>126</v>
      </c>
      <c r="J58" s="62" t="s">
        <v>127</v>
      </c>
      <c r="K58" s="61">
        <v>-9609</v>
      </c>
      <c r="L58" s="61" t="s">
        <v>128</v>
      </c>
      <c r="M58" s="62" t="s">
        <v>89</v>
      </c>
      <c r="N58" s="62"/>
      <c r="O58" s="63" t="s">
        <v>90</v>
      </c>
      <c r="P58" s="63" t="s">
        <v>91</v>
      </c>
    </row>
    <row r="59" spans="1:16" ht="12.75" customHeight="1" thickBot="1" x14ac:dyDescent="0.25">
      <c r="A59" s="52" t="str">
        <f t="shared" si="6"/>
        <v> AN 253.406 </v>
      </c>
      <c r="B59" s="9" t="str">
        <f t="shared" si="7"/>
        <v>I</v>
      </c>
      <c r="C59" s="52">
        <f t="shared" si="8"/>
        <v>26978.387999999999</v>
      </c>
      <c r="D59" s="8" t="str">
        <f t="shared" si="9"/>
        <v>vis</v>
      </c>
      <c r="E59" s="60">
        <f>VLOOKUP(C59,Active!C$20:E$972,3,FALSE)</f>
        <v>-4077.0262358556188</v>
      </c>
      <c r="F59" s="9" t="s">
        <v>83</v>
      </c>
      <c r="G59" s="8" t="str">
        <f t="shared" si="10"/>
        <v>26978.388</v>
      </c>
      <c r="H59" s="52">
        <f t="shared" si="11"/>
        <v>-9606</v>
      </c>
      <c r="I59" s="61" t="s">
        <v>129</v>
      </c>
      <c r="J59" s="62" t="s">
        <v>130</v>
      </c>
      <c r="K59" s="61">
        <v>-9606</v>
      </c>
      <c r="L59" s="61" t="s">
        <v>131</v>
      </c>
      <c r="M59" s="62" t="s">
        <v>89</v>
      </c>
      <c r="N59" s="62"/>
      <c r="O59" s="63" t="s">
        <v>90</v>
      </c>
      <c r="P59" s="63" t="s">
        <v>91</v>
      </c>
    </row>
    <row r="60" spans="1:16" ht="12.75" customHeight="1" thickBot="1" x14ac:dyDescent="0.25">
      <c r="A60" s="52" t="str">
        <f t="shared" si="6"/>
        <v> AAC 2.61 </v>
      </c>
      <c r="B60" s="9" t="str">
        <f t="shared" si="7"/>
        <v>I</v>
      </c>
      <c r="C60" s="52">
        <f t="shared" si="8"/>
        <v>27275.304</v>
      </c>
      <c r="D60" s="8" t="str">
        <f t="shared" si="9"/>
        <v>vis</v>
      </c>
      <c r="E60" s="60">
        <f>VLOOKUP(C60,Active!C$20:E$972,3,FALSE)</f>
        <v>-3965.0194878975849</v>
      </c>
      <c r="F60" s="9" t="s">
        <v>83</v>
      </c>
      <c r="G60" s="8" t="str">
        <f t="shared" si="10"/>
        <v>27275.304</v>
      </c>
      <c r="H60" s="52">
        <f t="shared" si="11"/>
        <v>-9494</v>
      </c>
      <c r="I60" s="61" t="s">
        <v>132</v>
      </c>
      <c r="J60" s="62" t="s">
        <v>133</v>
      </c>
      <c r="K60" s="61">
        <v>-9494</v>
      </c>
      <c r="L60" s="61" t="s">
        <v>134</v>
      </c>
      <c r="M60" s="62" t="s">
        <v>89</v>
      </c>
      <c r="N60" s="62"/>
      <c r="O60" s="63" t="s">
        <v>135</v>
      </c>
      <c r="P60" s="63" t="s">
        <v>136</v>
      </c>
    </row>
    <row r="61" spans="1:16" ht="12.75" customHeight="1" thickBot="1" x14ac:dyDescent="0.25">
      <c r="A61" s="52" t="str">
        <f t="shared" si="6"/>
        <v> AAC 4.121 </v>
      </c>
      <c r="B61" s="9" t="str">
        <f t="shared" si="7"/>
        <v>I</v>
      </c>
      <c r="C61" s="52">
        <f t="shared" si="8"/>
        <v>27344.234</v>
      </c>
      <c r="D61" s="8" t="str">
        <f t="shared" si="9"/>
        <v>vis</v>
      </c>
      <c r="E61" s="60">
        <f>VLOOKUP(C61,Active!C$20:E$972,3,FALSE)</f>
        <v>-3939.016762760687</v>
      </c>
      <c r="F61" s="9" t="s">
        <v>83</v>
      </c>
      <c r="G61" s="8" t="str">
        <f t="shared" si="10"/>
        <v>27344.234</v>
      </c>
      <c r="H61" s="52">
        <f t="shared" si="11"/>
        <v>-9468</v>
      </c>
      <c r="I61" s="61" t="s">
        <v>137</v>
      </c>
      <c r="J61" s="62" t="s">
        <v>138</v>
      </c>
      <c r="K61" s="61">
        <v>-9468</v>
      </c>
      <c r="L61" s="61" t="s">
        <v>139</v>
      </c>
      <c r="M61" s="62" t="s">
        <v>89</v>
      </c>
      <c r="N61" s="62"/>
      <c r="O61" s="63" t="s">
        <v>135</v>
      </c>
      <c r="P61" s="63" t="s">
        <v>140</v>
      </c>
    </row>
    <row r="62" spans="1:16" ht="12.75" customHeight="1" thickBot="1" x14ac:dyDescent="0.25">
      <c r="A62" s="52" t="str">
        <f t="shared" si="6"/>
        <v> AAC 4.121 </v>
      </c>
      <c r="B62" s="9" t="str">
        <f t="shared" si="7"/>
        <v>I</v>
      </c>
      <c r="C62" s="52">
        <f t="shared" si="8"/>
        <v>27569.554</v>
      </c>
      <c r="D62" s="8" t="str">
        <f t="shared" si="9"/>
        <v>vis</v>
      </c>
      <c r="E62" s="60">
        <f>VLOOKUP(C62,Active!C$20:E$972,3,FALSE)</f>
        <v>-3854.0184452233898</v>
      </c>
      <c r="F62" s="9" t="s">
        <v>83</v>
      </c>
      <c r="G62" s="8" t="str">
        <f t="shared" si="10"/>
        <v>27569.554</v>
      </c>
      <c r="H62" s="52">
        <f t="shared" si="11"/>
        <v>-9383</v>
      </c>
      <c r="I62" s="61" t="s">
        <v>141</v>
      </c>
      <c r="J62" s="62" t="s">
        <v>142</v>
      </c>
      <c r="K62" s="61">
        <v>-9383</v>
      </c>
      <c r="L62" s="61" t="s">
        <v>134</v>
      </c>
      <c r="M62" s="62" t="s">
        <v>89</v>
      </c>
      <c r="N62" s="62"/>
      <c r="O62" s="63" t="s">
        <v>135</v>
      </c>
      <c r="P62" s="63" t="s">
        <v>140</v>
      </c>
    </row>
    <row r="63" spans="1:16" ht="12.75" customHeight="1" thickBot="1" x14ac:dyDescent="0.25">
      <c r="A63" s="52" t="str">
        <f t="shared" si="6"/>
        <v> AAC 4.121 </v>
      </c>
      <c r="B63" s="9" t="str">
        <f t="shared" si="7"/>
        <v>I</v>
      </c>
      <c r="C63" s="52">
        <f t="shared" si="8"/>
        <v>27670.3</v>
      </c>
      <c r="D63" s="8" t="str">
        <f t="shared" si="9"/>
        <v>vis</v>
      </c>
      <c r="E63" s="60">
        <f>VLOOKUP(C63,Active!C$20:E$972,3,FALSE)</f>
        <v>-3816.0136498274533</v>
      </c>
      <c r="F63" s="9" t="s">
        <v>83</v>
      </c>
      <c r="G63" s="8" t="str">
        <f t="shared" si="10"/>
        <v>27670.300</v>
      </c>
      <c r="H63" s="52">
        <f t="shared" si="11"/>
        <v>-9345</v>
      </c>
      <c r="I63" s="61" t="s">
        <v>143</v>
      </c>
      <c r="J63" s="62" t="s">
        <v>144</v>
      </c>
      <c r="K63" s="61">
        <v>-9345</v>
      </c>
      <c r="L63" s="61" t="s">
        <v>109</v>
      </c>
      <c r="M63" s="62" t="s">
        <v>89</v>
      </c>
      <c r="N63" s="62"/>
      <c r="O63" s="63" t="s">
        <v>135</v>
      </c>
      <c r="P63" s="63" t="s">
        <v>140</v>
      </c>
    </row>
    <row r="64" spans="1:16" ht="12.75" customHeight="1" thickBot="1" x14ac:dyDescent="0.25">
      <c r="A64" s="52" t="str">
        <f t="shared" si="6"/>
        <v> AAC 4.121 </v>
      </c>
      <c r="B64" s="9" t="str">
        <f t="shared" si="7"/>
        <v>I</v>
      </c>
      <c r="C64" s="52">
        <f t="shared" si="8"/>
        <v>27699.45</v>
      </c>
      <c r="D64" s="8" t="str">
        <f t="shared" si="9"/>
        <v>vis</v>
      </c>
      <c r="E64" s="60">
        <f>VLOOKUP(C64,Active!C$20:E$972,3,FALSE)</f>
        <v>-3805.017284852252</v>
      </c>
      <c r="F64" s="9" t="s">
        <v>83</v>
      </c>
      <c r="G64" s="8" t="str">
        <f t="shared" si="10"/>
        <v>27699.450</v>
      </c>
      <c r="H64" s="52">
        <f t="shared" si="11"/>
        <v>-9334</v>
      </c>
      <c r="I64" s="61" t="s">
        <v>145</v>
      </c>
      <c r="J64" s="62" t="s">
        <v>146</v>
      </c>
      <c r="K64" s="61">
        <v>-9334</v>
      </c>
      <c r="L64" s="61" t="s">
        <v>147</v>
      </c>
      <c r="M64" s="62" t="s">
        <v>89</v>
      </c>
      <c r="N64" s="62"/>
      <c r="O64" s="63" t="s">
        <v>135</v>
      </c>
      <c r="P64" s="63" t="s">
        <v>140</v>
      </c>
    </row>
    <row r="65" spans="1:16" ht="12.75" customHeight="1" thickBot="1" x14ac:dyDescent="0.25">
      <c r="A65" s="52" t="str">
        <f t="shared" si="6"/>
        <v> AAC 4.121 </v>
      </c>
      <c r="B65" s="9" t="str">
        <f t="shared" si="7"/>
        <v>I</v>
      </c>
      <c r="C65" s="52">
        <f t="shared" si="8"/>
        <v>28399.285</v>
      </c>
      <c r="D65" s="8" t="str">
        <f t="shared" si="9"/>
        <v>vis</v>
      </c>
      <c r="E65" s="60">
        <f>VLOOKUP(C65,Active!C$20:E$972,3,FALSE)</f>
        <v>-3541.0158755068132</v>
      </c>
      <c r="F65" s="9" t="s">
        <v>83</v>
      </c>
      <c r="G65" s="8" t="str">
        <f t="shared" si="10"/>
        <v>28399.285</v>
      </c>
      <c r="H65" s="52">
        <f t="shared" si="11"/>
        <v>-9070</v>
      </c>
      <c r="I65" s="61" t="s">
        <v>148</v>
      </c>
      <c r="J65" s="62" t="s">
        <v>149</v>
      </c>
      <c r="K65" s="61">
        <v>-9070</v>
      </c>
      <c r="L65" s="61" t="s">
        <v>150</v>
      </c>
      <c r="M65" s="62" t="s">
        <v>89</v>
      </c>
      <c r="N65" s="62"/>
      <c r="O65" s="63" t="s">
        <v>135</v>
      </c>
      <c r="P65" s="63" t="s">
        <v>140</v>
      </c>
    </row>
    <row r="66" spans="1:16" ht="12.75" customHeight="1" thickBot="1" x14ac:dyDescent="0.25">
      <c r="A66" s="52" t="str">
        <f t="shared" si="6"/>
        <v> AN 266.17 </v>
      </c>
      <c r="B66" s="9" t="str">
        <f t="shared" si="7"/>
        <v>I</v>
      </c>
      <c r="C66" s="52">
        <f t="shared" si="8"/>
        <v>28399.292000000001</v>
      </c>
      <c r="D66" s="8" t="str">
        <f t="shared" si="9"/>
        <v>vis</v>
      </c>
      <c r="E66" s="60">
        <f>VLOOKUP(C66,Active!C$20:E$972,3,FALSE)</f>
        <v>-3541.0132348702832</v>
      </c>
      <c r="F66" s="9" t="s">
        <v>83</v>
      </c>
      <c r="G66" s="8" t="str">
        <f t="shared" si="10"/>
        <v>28399.292</v>
      </c>
      <c r="H66" s="52">
        <f t="shared" si="11"/>
        <v>-9070</v>
      </c>
      <c r="I66" s="61" t="s">
        <v>151</v>
      </c>
      <c r="J66" s="62" t="s">
        <v>152</v>
      </c>
      <c r="K66" s="61">
        <v>-9070</v>
      </c>
      <c r="L66" s="61" t="s">
        <v>112</v>
      </c>
      <c r="M66" s="62" t="s">
        <v>89</v>
      </c>
      <c r="N66" s="62"/>
      <c r="O66" s="63" t="s">
        <v>90</v>
      </c>
      <c r="P66" s="63" t="s">
        <v>153</v>
      </c>
    </row>
    <row r="67" spans="1:16" ht="12.75" customHeight="1" thickBot="1" x14ac:dyDescent="0.25">
      <c r="A67" s="52" t="str">
        <f t="shared" si="6"/>
        <v> AN 266.17 </v>
      </c>
      <c r="B67" s="9" t="str">
        <f t="shared" si="7"/>
        <v>I</v>
      </c>
      <c r="C67" s="52">
        <f t="shared" si="8"/>
        <v>28423.154999999999</v>
      </c>
      <c r="D67" s="8" t="str">
        <f t="shared" si="9"/>
        <v>vis</v>
      </c>
      <c r="E67" s="60">
        <f>VLOOKUP(C67,Active!C$20:E$972,3,FALSE)</f>
        <v>-3532.0113049422152</v>
      </c>
      <c r="F67" s="9" t="s">
        <v>83</v>
      </c>
      <c r="G67" s="8" t="str">
        <f t="shared" si="10"/>
        <v>28423.155</v>
      </c>
      <c r="H67" s="52">
        <f t="shared" si="11"/>
        <v>-9061</v>
      </c>
      <c r="I67" s="61" t="s">
        <v>154</v>
      </c>
      <c r="J67" s="62" t="s">
        <v>155</v>
      </c>
      <c r="K67" s="61">
        <v>-9061</v>
      </c>
      <c r="L67" s="61" t="s">
        <v>156</v>
      </c>
      <c r="M67" s="62" t="s">
        <v>89</v>
      </c>
      <c r="N67" s="62"/>
      <c r="O67" s="63" t="s">
        <v>90</v>
      </c>
      <c r="P67" s="63" t="s">
        <v>153</v>
      </c>
    </row>
    <row r="68" spans="1:16" ht="12.75" customHeight="1" thickBot="1" x14ac:dyDescent="0.25">
      <c r="A68" s="52" t="str">
        <f t="shared" si="6"/>
        <v> AAC 4.121 </v>
      </c>
      <c r="B68" s="9" t="str">
        <f t="shared" si="7"/>
        <v>I</v>
      </c>
      <c r="C68" s="52">
        <f t="shared" si="8"/>
        <v>28428.446</v>
      </c>
      <c r="D68" s="8" t="str">
        <f t="shared" si="9"/>
        <v>vis</v>
      </c>
      <c r="E68" s="60">
        <f>VLOOKUP(C68,Active!C$20:E$972,3,FALSE)</f>
        <v>-3530.0153609599238</v>
      </c>
      <c r="F68" s="9" t="s">
        <v>83</v>
      </c>
      <c r="G68" s="8" t="str">
        <f t="shared" si="10"/>
        <v>28428.446</v>
      </c>
      <c r="H68" s="52">
        <f t="shared" si="11"/>
        <v>-9059</v>
      </c>
      <c r="I68" s="61" t="s">
        <v>157</v>
      </c>
      <c r="J68" s="62" t="s">
        <v>158</v>
      </c>
      <c r="K68" s="61">
        <v>-9059</v>
      </c>
      <c r="L68" s="61" t="s">
        <v>128</v>
      </c>
      <c r="M68" s="62" t="s">
        <v>89</v>
      </c>
      <c r="N68" s="62"/>
      <c r="O68" s="63" t="s">
        <v>135</v>
      </c>
      <c r="P68" s="63" t="s">
        <v>140</v>
      </c>
    </row>
    <row r="69" spans="1:16" ht="12.75" customHeight="1" thickBot="1" x14ac:dyDescent="0.25">
      <c r="A69" s="52" t="str">
        <f t="shared" si="6"/>
        <v> AN 266.17 </v>
      </c>
      <c r="B69" s="9" t="str">
        <f t="shared" si="7"/>
        <v>I</v>
      </c>
      <c r="C69" s="52">
        <f t="shared" si="8"/>
        <v>28428.449000000001</v>
      </c>
      <c r="D69" s="8" t="str">
        <f t="shared" si="9"/>
        <v>vis</v>
      </c>
      <c r="E69" s="60">
        <f>VLOOKUP(C69,Active!C$20:E$972,3,FALSE)</f>
        <v>-3530.0142292585538</v>
      </c>
      <c r="F69" s="9" t="s">
        <v>83</v>
      </c>
      <c r="G69" s="8" t="str">
        <f t="shared" si="10"/>
        <v>28428.449</v>
      </c>
      <c r="H69" s="52">
        <f t="shared" si="11"/>
        <v>-9059</v>
      </c>
      <c r="I69" s="61" t="s">
        <v>159</v>
      </c>
      <c r="J69" s="62" t="s">
        <v>160</v>
      </c>
      <c r="K69" s="61">
        <v>-9059</v>
      </c>
      <c r="L69" s="61" t="s">
        <v>147</v>
      </c>
      <c r="M69" s="62" t="s">
        <v>89</v>
      </c>
      <c r="N69" s="62"/>
      <c r="O69" s="63" t="s">
        <v>90</v>
      </c>
      <c r="P69" s="63" t="s">
        <v>153</v>
      </c>
    </row>
    <row r="70" spans="1:16" ht="12.75" customHeight="1" thickBot="1" x14ac:dyDescent="0.25">
      <c r="A70" s="52" t="str">
        <f t="shared" si="6"/>
        <v> AN 266.17 </v>
      </c>
      <c r="B70" s="9" t="str">
        <f t="shared" si="7"/>
        <v>I</v>
      </c>
      <c r="C70" s="52">
        <f t="shared" si="8"/>
        <v>28460.26</v>
      </c>
      <c r="D70" s="8" t="str">
        <f t="shared" si="9"/>
        <v>vis</v>
      </c>
      <c r="E70" s="60">
        <f>VLOOKUP(C70,Active!C$20:E$972,3,FALSE)</f>
        <v>-3518.0140451684651</v>
      </c>
      <c r="F70" s="9" t="s">
        <v>83</v>
      </c>
      <c r="G70" s="8" t="str">
        <f t="shared" si="10"/>
        <v>28460.260</v>
      </c>
      <c r="H70" s="52">
        <f t="shared" si="11"/>
        <v>-9047</v>
      </c>
      <c r="I70" s="61" t="s">
        <v>161</v>
      </c>
      <c r="J70" s="62" t="s">
        <v>162</v>
      </c>
      <c r="K70" s="61">
        <v>-9047</v>
      </c>
      <c r="L70" s="61" t="s">
        <v>147</v>
      </c>
      <c r="M70" s="62" t="s">
        <v>89</v>
      </c>
      <c r="N70" s="62"/>
      <c r="O70" s="63" t="s">
        <v>90</v>
      </c>
      <c r="P70" s="63" t="s">
        <v>153</v>
      </c>
    </row>
    <row r="71" spans="1:16" ht="12.75" customHeight="1" thickBot="1" x14ac:dyDescent="0.25">
      <c r="A71" s="52" t="str">
        <f t="shared" si="6"/>
        <v> AN 266.17 </v>
      </c>
      <c r="B71" s="9" t="str">
        <f t="shared" si="7"/>
        <v>I</v>
      </c>
      <c r="C71" s="52">
        <f t="shared" si="8"/>
        <v>28481.47</v>
      </c>
      <c r="D71" s="8" t="str">
        <f t="shared" si="9"/>
        <v>vis</v>
      </c>
      <c r="E71" s="60">
        <f>VLOOKUP(C71,Active!C$20:E$972,3,FALSE)</f>
        <v>-3510.012916484965</v>
      </c>
      <c r="F71" s="9" t="s">
        <v>83</v>
      </c>
      <c r="G71" s="8" t="str">
        <f t="shared" si="10"/>
        <v>28481.470</v>
      </c>
      <c r="H71" s="52">
        <f t="shared" si="11"/>
        <v>-9039</v>
      </c>
      <c r="I71" s="61" t="s">
        <v>163</v>
      </c>
      <c r="J71" s="62" t="s">
        <v>164</v>
      </c>
      <c r="K71" s="61">
        <v>-9039</v>
      </c>
      <c r="L71" s="61" t="s">
        <v>112</v>
      </c>
      <c r="M71" s="62" t="s">
        <v>89</v>
      </c>
      <c r="N71" s="62"/>
      <c r="O71" s="63" t="s">
        <v>90</v>
      </c>
      <c r="P71" s="63" t="s">
        <v>153</v>
      </c>
    </row>
    <row r="72" spans="1:16" ht="12.75" customHeight="1" thickBot="1" x14ac:dyDescent="0.25">
      <c r="A72" s="52" t="str">
        <f t="shared" si="6"/>
        <v> AN 266.17 </v>
      </c>
      <c r="B72" s="9" t="str">
        <f t="shared" si="7"/>
        <v>I</v>
      </c>
      <c r="C72" s="52">
        <f t="shared" si="8"/>
        <v>28693.56</v>
      </c>
      <c r="D72" s="8" t="str">
        <f t="shared" si="9"/>
        <v>vis</v>
      </c>
      <c r="E72" s="60">
        <f>VLOOKUP(C72,Active!C$20:E$972,3,FALSE)</f>
        <v>-3430.0054019878703</v>
      </c>
      <c r="F72" s="9" t="s">
        <v>83</v>
      </c>
      <c r="G72" s="8" t="str">
        <f t="shared" si="10"/>
        <v>28693.560</v>
      </c>
      <c r="H72" s="52">
        <f t="shared" si="11"/>
        <v>-8959</v>
      </c>
      <c r="I72" s="61" t="s">
        <v>165</v>
      </c>
      <c r="J72" s="62" t="s">
        <v>166</v>
      </c>
      <c r="K72" s="61">
        <v>-8959</v>
      </c>
      <c r="L72" s="61" t="s">
        <v>167</v>
      </c>
      <c r="M72" s="62" t="s">
        <v>89</v>
      </c>
      <c r="N72" s="62"/>
      <c r="O72" s="63" t="s">
        <v>90</v>
      </c>
      <c r="P72" s="63" t="s">
        <v>153</v>
      </c>
    </row>
    <row r="73" spans="1:16" ht="12.75" customHeight="1" thickBot="1" x14ac:dyDescent="0.25">
      <c r="A73" s="52" t="str">
        <f t="shared" si="6"/>
        <v> AN 266.17 </v>
      </c>
      <c r="B73" s="9" t="str">
        <f t="shared" si="7"/>
        <v>I</v>
      </c>
      <c r="C73" s="52">
        <f t="shared" si="8"/>
        <v>28717.383999999998</v>
      </c>
      <c r="D73" s="8" t="str">
        <f t="shared" si="9"/>
        <v>vis</v>
      </c>
      <c r="E73" s="60">
        <f>VLOOKUP(C73,Active!C$20:E$972,3,FALSE)</f>
        <v>-3421.018184177608</v>
      </c>
      <c r="F73" s="9" t="s">
        <v>83</v>
      </c>
      <c r="G73" s="8" t="str">
        <f t="shared" si="10"/>
        <v>28717.384</v>
      </c>
      <c r="H73" s="52">
        <f t="shared" si="11"/>
        <v>-8950</v>
      </c>
      <c r="I73" s="61" t="s">
        <v>168</v>
      </c>
      <c r="J73" s="62" t="s">
        <v>169</v>
      </c>
      <c r="K73" s="61">
        <v>-8950</v>
      </c>
      <c r="L73" s="61" t="s">
        <v>100</v>
      </c>
      <c r="M73" s="62" t="s">
        <v>89</v>
      </c>
      <c r="N73" s="62"/>
      <c r="O73" s="63" t="s">
        <v>90</v>
      </c>
      <c r="P73" s="63" t="s">
        <v>153</v>
      </c>
    </row>
    <row r="74" spans="1:16" ht="12.75" customHeight="1" thickBot="1" x14ac:dyDescent="0.25">
      <c r="A74" s="52" t="str">
        <f t="shared" si="6"/>
        <v> AN 266.17 </v>
      </c>
      <c r="B74" s="9" t="str">
        <f t="shared" si="7"/>
        <v>I</v>
      </c>
      <c r="C74" s="52">
        <f t="shared" si="8"/>
        <v>28754.517</v>
      </c>
      <c r="D74" s="8" t="str">
        <f t="shared" si="9"/>
        <v>vis</v>
      </c>
      <c r="E74" s="60">
        <f>VLOOKUP(C74,Active!C$20:E$972,3,FALSE)</f>
        <v>-3407.01036185774</v>
      </c>
      <c r="F74" s="9" t="s">
        <v>83</v>
      </c>
      <c r="G74" s="8" t="str">
        <f t="shared" si="10"/>
        <v>28754.517</v>
      </c>
      <c r="H74" s="52">
        <f t="shared" si="11"/>
        <v>-8936</v>
      </c>
      <c r="I74" s="61" t="s">
        <v>170</v>
      </c>
      <c r="J74" s="62" t="s">
        <v>171</v>
      </c>
      <c r="K74" s="61">
        <v>-8936</v>
      </c>
      <c r="L74" s="61" t="s">
        <v>172</v>
      </c>
      <c r="M74" s="62" t="s">
        <v>89</v>
      </c>
      <c r="N74" s="62"/>
      <c r="O74" s="63" t="s">
        <v>90</v>
      </c>
      <c r="P74" s="63" t="s">
        <v>153</v>
      </c>
    </row>
    <row r="75" spans="1:16" ht="12.75" customHeight="1" thickBot="1" x14ac:dyDescent="0.25">
      <c r="A75" s="52" t="str">
        <f t="shared" ref="A75:A91" si="12">P75</f>
        <v> AN 266.17 </v>
      </c>
      <c r="B75" s="9" t="str">
        <f t="shared" ref="B75:B91" si="13">IF(H75=INT(H75),"I","II")</f>
        <v>I</v>
      </c>
      <c r="C75" s="52">
        <f t="shared" ref="C75:C91" si="14">1*G75</f>
        <v>28778.375</v>
      </c>
      <c r="D75" s="8" t="str">
        <f t="shared" ref="D75:D91" si="15">VLOOKUP(F75,I$1:J$5,2,FALSE)</f>
        <v>vis</v>
      </c>
      <c r="E75" s="60">
        <f>VLOOKUP(C75,Active!C$20:E$972,3,FALSE)</f>
        <v>-3398.0103180986202</v>
      </c>
      <c r="F75" s="9" t="s">
        <v>83</v>
      </c>
      <c r="G75" s="8" t="str">
        <f t="shared" ref="G75:G91" si="16">MID(I75,3,LEN(I75)-3)</f>
        <v>28778.375</v>
      </c>
      <c r="H75" s="52">
        <f t="shared" ref="H75:H91" si="17">1*K75</f>
        <v>-8927</v>
      </c>
      <c r="I75" s="61" t="s">
        <v>173</v>
      </c>
      <c r="J75" s="62" t="s">
        <v>174</v>
      </c>
      <c r="K75" s="61">
        <v>-8927</v>
      </c>
      <c r="L75" s="61" t="s">
        <v>172</v>
      </c>
      <c r="M75" s="62" t="s">
        <v>89</v>
      </c>
      <c r="N75" s="62"/>
      <c r="O75" s="63" t="s">
        <v>90</v>
      </c>
      <c r="P75" s="63" t="s">
        <v>153</v>
      </c>
    </row>
    <row r="76" spans="1:16" ht="12.75" customHeight="1" thickBot="1" x14ac:dyDescent="0.25">
      <c r="A76" s="52" t="str">
        <f t="shared" si="12"/>
        <v> AN 266.17 </v>
      </c>
      <c r="B76" s="9" t="str">
        <f t="shared" si="13"/>
        <v>I</v>
      </c>
      <c r="C76" s="52">
        <f t="shared" si="14"/>
        <v>28802.231</v>
      </c>
      <c r="D76" s="8" t="str">
        <f t="shared" si="15"/>
        <v>vis</v>
      </c>
      <c r="E76" s="60">
        <f>VLOOKUP(C76,Active!C$20:E$972,3,FALSE)</f>
        <v>-3389.0110288070805</v>
      </c>
      <c r="F76" s="9" t="s">
        <v>83</v>
      </c>
      <c r="G76" s="8" t="str">
        <f t="shared" si="16"/>
        <v>28802.231</v>
      </c>
      <c r="H76" s="52">
        <f t="shared" si="17"/>
        <v>-8918</v>
      </c>
      <c r="I76" s="61" t="s">
        <v>175</v>
      </c>
      <c r="J76" s="62" t="s">
        <v>176</v>
      </c>
      <c r="K76" s="61">
        <v>-8918</v>
      </c>
      <c r="L76" s="61" t="s">
        <v>139</v>
      </c>
      <c r="M76" s="62" t="s">
        <v>89</v>
      </c>
      <c r="N76" s="62"/>
      <c r="O76" s="63" t="s">
        <v>90</v>
      </c>
      <c r="P76" s="63" t="s">
        <v>153</v>
      </c>
    </row>
    <row r="77" spans="1:16" ht="12.75" customHeight="1" thickBot="1" x14ac:dyDescent="0.25">
      <c r="A77" s="52" t="str">
        <f t="shared" si="12"/>
        <v> AN 266.17 </v>
      </c>
      <c r="B77" s="9" t="str">
        <f t="shared" si="13"/>
        <v>I</v>
      </c>
      <c r="C77" s="52">
        <f t="shared" si="14"/>
        <v>28807.524000000001</v>
      </c>
      <c r="D77" s="8" t="str">
        <f t="shared" si="15"/>
        <v>vis</v>
      </c>
      <c r="E77" s="60">
        <f>VLOOKUP(C77,Active!C$20:E$972,3,FALSE)</f>
        <v>-3387.014330357209</v>
      </c>
      <c r="F77" s="9" t="s">
        <v>83</v>
      </c>
      <c r="G77" s="8" t="str">
        <f t="shared" si="16"/>
        <v>28807.524</v>
      </c>
      <c r="H77" s="52">
        <f t="shared" si="17"/>
        <v>-8916</v>
      </c>
      <c r="I77" s="61" t="s">
        <v>177</v>
      </c>
      <c r="J77" s="62" t="s">
        <v>178</v>
      </c>
      <c r="K77" s="61">
        <v>-8916</v>
      </c>
      <c r="L77" s="61" t="s">
        <v>150</v>
      </c>
      <c r="M77" s="62" t="s">
        <v>89</v>
      </c>
      <c r="N77" s="62"/>
      <c r="O77" s="63" t="s">
        <v>90</v>
      </c>
      <c r="P77" s="63" t="s">
        <v>153</v>
      </c>
    </row>
    <row r="78" spans="1:16" ht="12.75" customHeight="1" thickBot="1" x14ac:dyDescent="0.25">
      <c r="A78" s="52" t="str">
        <f t="shared" si="12"/>
        <v> AAC 4.121 </v>
      </c>
      <c r="B78" s="9" t="str">
        <f t="shared" si="13"/>
        <v>I</v>
      </c>
      <c r="C78" s="52">
        <f t="shared" si="14"/>
        <v>29075.266</v>
      </c>
      <c r="D78" s="8" t="str">
        <f t="shared" si="15"/>
        <v>vis</v>
      </c>
      <c r="E78" s="60">
        <f>VLOOKUP(C78,Active!C$20:E$972,3,FALSE)</f>
        <v>-3286.0130009853342</v>
      </c>
      <c r="F78" s="9" t="s">
        <v>83</v>
      </c>
      <c r="G78" s="8" t="str">
        <f t="shared" si="16"/>
        <v>29075.266</v>
      </c>
      <c r="H78" s="52">
        <f t="shared" si="17"/>
        <v>-8815</v>
      </c>
      <c r="I78" s="61" t="s">
        <v>179</v>
      </c>
      <c r="J78" s="62" t="s">
        <v>180</v>
      </c>
      <c r="K78" s="61">
        <v>-8815</v>
      </c>
      <c r="L78" s="61" t="s">
        <v>128</v>
      </c>
      <c r="M78" s="62" t="s">
        <v>89</v>
      </c>
      <c r="N78" s="62"/>
      <c r="O78" s="63" t="s">
        <v>135</v>
      </c>
      <c r="P78" s="63" t="s">
        <v>140</v>
      </c>
    </row>
    <row r="79" spans="1:16" ht="12.75" customHeight="1" thickBot="1" x14ac:dyDescent="0.25">
      <c r="A79" s="52" t="str">
        <f t="shared" si="12"/>
        <v> AAC 4.121 </v>
      </c>
      <c r="B79" s="9" t="str">
        <f t="shared" si="13"/>
        <v>I</v>
      </c>
      <c r="C79" s="52">
        <f t="shared" si="14"/>
        <v>29088.52</v>
      </c>
      <c r="D79" s="8" t="str">
        <f t="shared" si="15"/>
        <v>vis</v>
      </c>
      <c r="E79" s="60">
        <f>VLOOKUP(C79,Active!C$20:E$972,3,FALSE)</f>
        <v>-3281.0131443341743</v>
      </c>
      <c r="F79" s="9" t="s">
        <v>83</v>
      </c>
      <c r="G79" s="8" t="str">
        <f t="shared" si="16"/>
        <v>29088.520</v>
      </c>
      <c r="H79" s="52">
        <f t="shared" si="17"/>
        <v>-8810</v>
      </c>
      <c r="I79" s="61" t="s">
        <v>181</v>
      </c>
      <c r="J79" s="62" t="s">
        <v>182</v>
      </c>
      <c r="K79" s="61">
        <v>-8810</v>
      </c>
      <c r="L79" s="61" t="s">
        <v>150</v>
      </c>
      <c r="M79" s="62" t="s">
        <v>89</v>
      </c>
      <c r="N79" s="62"/>
      <c r="O79" s="63" t="s">
        <v>135</v>
      </c>
      <c r="P79" s="63" t="s">
        <v>140</v>
      </c>
    </row>
    <row r="80" spans="1:16" ht="12.75" customHeight="1" thickBot="1" x14ac:dyDescent="0.25">
      <c r="A80" s="52" t="str">
        <f t="shared" si="12"/>
        <v> AAC 4.121 </v>
      </c>
      <c r="B80" s="9" t="str">
        <f t="shared" si="13"/>
        <v>I</v>
      </c>
      <c r="C80" s="52">
        <f t="shared" si="14"/>
        <v>29128.284</v>
      </c>
      <c r="D80" s="8" t="str">
        <f t="shared" si="15"/>
        <v>vis</v>
      </c>
      <c r="E80" s="60">
        <f>VLOOKUP(C80,Active!C$20:E$972,3,FALSE)</f>
        <v>-3266.012819913115</v>
      </c>
      <c r="F80" s="9" t="s">
        <v>83</v>
      </c>
      <c r="G80" s="8" t="str">
        <f t="shared" si="16"/>
        <v>29128.284</v>
      </c>
      <c r="H80" s="52">
        <f t="shared" si="17"/>
        <v>-8795</v>
      </c>
      <c r="I80" s="61" t="s">
        <v>183</v>
      </c>
      <c r="J80" s="62" t="s">
        <v>184</v>
      </c>
      <c r="K80" s="61">
        <v>-8795</v>
      </c>
      <c r="L80" s="61" t="s">
        <v>128</v>
      </c>
      <c r="M80" s="62" t="s">
        <v>89</v>
      </c>
      <c r="N80" s="62"/>
      <c r="O80" s="63" t="s">
        <v>135</v>
      </c>
      <c r="P80" s="63" t="s">
        <v>140</v>
      </c>
    </row>
    <row r="81" spans="1:16" ht="12.75" customHeight="1" thickBot="1" x14ac:dyDescent="0.25">
      <c r="A81" s="52" t="str">
        <f t="shared" si="12"/>
        <v> AAC 4.121 </v>
      </c>
      <c r="B81" s="9" t="str">
        <f t="shared" si="13"/>
        <v>I</v>
      </c>
      <c r="C81" s="52">
        <f t="shared" si="14"/>
        <v>29136.237000000001</v>
      </c>
      <c r="D81" s="8" t="str">
        <f t="shared" si="15"/>
        <v>vis</v>
      </c>
      <c r="E81" s="60">
        <f>VLOOKUP(C81,Active!C$20:E$972,3,FALSE)</f>
        <v>-3263.0126795821448</v>
      </c>
      <c r="F81" s="9" t="s">
        <v>83</v>
      </c>
      <c r="G81" s="8" t="str">
        <f t="shared" si="16"/>
        <v>29136.237</v>
      </c>
      <c r="H81" s="52">
        <f t="shared" si="17"/>
        <v>-8792</v>
      </c>
      <c r="I81" s="61" t="s">
        <v>185</v>
      </c>
      <c r="J81" s="62" t="s">
        <v>186</v>
      </c>
      <c r="K81" s="61">
        <v>-8792</v>
      </c>
      <c r="L81" s="61" t="s">
        <v>128</v>
      </c>
      <c r="M81" s="62" t="s">
        <v>89</v>
      </c>
      <c r="N81" s="62"/>
      <c r="O81" s="63" t="s">
        <v>135</v>
      </c>
      <c r="P81" s="63" t="s">
        <v>140</v>
      </c>
    </row>
    <row r="82" spans="1:16" ht="12.75" customHeight="1" thickBot="1" x14ac:dyDescent="0.25">
      <c r="A82" s="52" t="str">
        <f t="shared" si="12"/>
        <v> AC 38.7 </v>
      </c>
      <c r="B82" s="9" t="str">
        <f t="shared" si="13"/>
        <v>I</v>
      </c>
      <c r="C82" s="52">
        <f t="shared" si="14"/>
        <v>29165.392</v>
      </c>
      <c r="D82" s="8" t="str">
        <f t="shared" si="15"/>
        <v>vis</v>
      </c>
      <c r="E82" s="60">
        <f>VLOOKUP(C82,Active!C$20:E$972,3,FALSE)</f>
        <v>-3252.0144284379953</v>
      </c>
      <c r="F82" s="9" t="s">
        <v>83</v>
      </c>
      <c r="G82" s="8" t="str">
        <f t="shared" si="16"/>
        <v>29165.392</v>
      </c>
      <c r="H82" s="52">
        <f t="shared" si="17"/>
        <v>-8781</v>
      </c>
      <c r="I82" s="61" t="s">
        <v>187</v>
      </c>
      <c r="J82" s="62" t="s">
        <v>188</v>
      </c>
      <c r="K82" s="61">
        <v>-8781</v>
      </c>
      <c r="L82" s="61" t="s">
        <v>189</v>
      </c>
      <c r="M82" s="62" t="s">
        <v>89</v>
      </c>
      <c r="N82" s="62"/>
      <c r="O82" s="63" t="s">
        <v>190</v>
      </c>
      <c r="P82" s="63" t="s">
        <v>191</v>
      </c>
    </row>
    <row r="83" spans="1:16" ht="12.75" customHeight="1" thickBot="1" x14ac:dyDescent="0.25">
      <c r="A83" s="52" t="str">
        <f t="shared" si="12"/>
        <v> AAC 5.5 </v>
      </c>
      <c r="B83" s="9" t="str">
        <f t="shared" si="13"/>
        <v>I</v>
      </c>
      <c r="C83" s="52">
        <f t="shared" si="14"/>
        <v>33067.514999999999</v>
      </c>
      <c r="D83" s="8" t="str">
        <f t="shared" si="15"/>
        <v>vis</v>
      </c>
      <c r="E83" s="60">
        <f>VLOOKUP(C83,Active!C$20:E$972,3,FALSE)</f>
        <v>-1780.0017805434879</v>
      </c>
      <c r="F83" s="9" t="s">
        <v>83</v>
      </c>
      <c r="G83" s="8" t="str">
        <f t="shared" si="16"/>
        <v>33067.515</v>
      </c>
      <c r="H83" s="52">
        <f t="shared" si="17"/>
        <v>-7309</v>
      </c>
      <c r="I83" s="61" t="s">
        <v>192</v>
      </c>
      <c r="J83" s="62" t="s">
        <v>193</v>
      </c>
      <c r="K83" s="61">
        <v>-7309</v>
      </c>
      <c r="L83" s="61" t="s">
        <v>194</v>
      </c>
      <c r="M83" s="62" t="s">
        <v>89</v>
      </c>
      <c r="N83" s="62"/>
      <c r="O83" s="63" t="s">
        <v>195</v>
      </c>
      <c r="P83" s="63" t="s">
        <v>196</v>
      </c>
    </row>
    <row r="84" spans="1:16" ht="12.75" customHeight="1" thickBot="1" x14ac:dyDescent="0.25">
      <c r="A84" s="52" t="str">
        <f t="shared" si="12"/>
        <v> AAC 5.7 </v>
      </c>
      <c r="B84" s="9" t="str">
        <f t="shared" si="13"/>
        <v>I</v>
      </c>
      <c r="C84" s="52">
        <f t="shared" si="14"/>
        <v>33539.366999999998</v>
      </c>
      <c r="D84" s="8" t="str">
        <f t="shared" si="15"/>
        <v>vis</v>
      </c>
      <c r="E84" s="60">
        <f>VLOOKUP(C84,Active!C$20:E$972,3,FALSE)</f>
        <v>-1602.0032623178149</v>
      </c>
      <c r="F84" s="9" t="s">
        <v>83</v>
      </c>
      <c r="G84" s="8" t="str">
        <f t="shared" si="16"/>
        <v>33539.367</v>
      </c>
      <c r="H84" s="52">
        <f t="shared" si="17"/>
        <v>-7131</v>
      </c>
      <c r="I84" s="61" t="s">
        <v>197</v>
      </c>
      <c r="J84" s="62" t="s">
        <v>198</v>
      </c>
      <c r="K84" s="61">
        <v>-7131</v>
      </c>
      <c r="L84" s="61" t="s">
        <v>94</v>
      </c>
      <c r="M84" s="62" t="s">
        <v>89</v>
      </c>
      <c r="N84" s="62"/>
      <c r="O84" s="63" t="s">
        <v>195</v>
      </c>
      <c r="P84" s="63" t="s">
        <v>199</v>
      </c>
    </row>
    <row r="85" spans="1:16" ht="12.75" customHeight="1" thickBot="1" x14ac:dyDescent="0.25">
      <c r="A85" s="52" t="str">
        <f t="shared" si="12"/>
        <v> AAC 5.51 </v>
      </c>
      <c r="B85" s="9" t="str">
        <f t="shared" si="13"/>
        <v>I</v>
      </c>
      <c r="C85" s="52">
        <f t="shared" si="14"/>
        <v>34236.552000000003</v>
      </c>
      <c r="D85" s="8" t="str">
        <f t="shared" si="15"/>
        <v>vis</v>
      </c>
      <c r="E85" s="60">
        <f>VLOOKUP(C85,Active!C$20:E$972,3,FALSE)</f>
        <v>-1339.0015225155742</v>
      </c>
      <c r="F85" s="9" t="s">
        <v>83</v>
      </c>
      <c r="G85" s="8" t="str">
        <f t="shared" si="16"/>
        <v>34236.552</v>
      </c>
      <c r="H85" s="52">
        <f t="shared" si="17"/>
        <v>-6868</v>
      </c>
      <c r="I85" s="61" t="s">
        <v>200</v>
      </c>
      <c r="J85" s="62" t="s">
        <v>201</v>
      </c>
      <c r="K85" s="61">
        <v>-6868</v>
      </c>
      <c r="L85" s="61" t="s">
        <v>202</v>
      </c>
      <c r="M85" s="62" t="s">
        <v>89</v>
      </c>
      <c r="N85" s="62"/>
      <c r="O85" s="63" t="s">
        <v>195</v>
      </c>
      <c r="P85" s="63" t="s">
        <v>203</v>
      </c>
    </row>
    <row r="86" spans="1:16" ht="12.75" customHeight="1" thickBot="1" x14ac:dyDescent="0.25">
      <c r="A86" s="52" t="str">
        <f t="shared" si="12"/>
        <v> AAC 5.193 </v>
      </c>
      <c r="B86" s="9" t="str">
        <f t="shared" si="13"/>
        <v>I</v>
      </c>
      <c r="C86" s="52">
        <f t="shared" si="14"/>
        <v>34989.4</v>
      </c>
      <c r="D86" s="8" t="str">
        <f t="shared" si="15"/>
        <v>vis</v>
      </c>
      <c r="E86" s="60">
        <f>VLOOKUP(C86,Active!C$20:E$972,3,FALSE)</f>
        <v>-1055.0018182668659</v>
      </c>
      <c r="F86" s="9" t="s">
        <v>83</v>
      </c>
      <c r="G86" s="8" t="str">
        <f t="shared" si="16"/>
        <v>34989.400</v>
      </c>
      <c r="H86" s="52">
        <f t="shared" si="17"/>
        <v>-6584</v>
      </c>
      <c r="I86" s="61" t="s">
        <v>204</v>
      </c>
      <c r="J86" s="62" t="s">
        <v>205</v>
      </c>
      <c r="K86" s="61">
        <v>-6584</v>
      </c>
      <c r="L86" s="61" t="s">
        <v>206</v>
      </c>
      <c r="M86" s="62" t="s">
        <v>89</v>
      </c>
      <c r="N86" s="62"/>
      <c r="O86" s="63" t="s">
        <v>195</v>
      </c>
      <c r="P86" s="63" t="s">
        <v>207</v>
      </c>
    </row>
    <row r="87" spans="1:16" ht="12.75" customHeight="1" thickBot="1" x14ac:dyDescent="0.25">
      <c r="A87" s="52" t="str">
        <f t="shared" si="12"/>
        <v> AA 7.188 </v>
      </c>
      <c r="B87" s="9" t="str">
        <f t="shared" si="13"/>
        <v>I</v>
      </c>
      <c r="C87" s="52">
        <f t="shared" si="14"/>
        <v>35779.358999999997</v>
      </c>
      <c r="D87" s="8" t="str">
        <f t="shared" si="15"/>
        <v>vis</v>
      </c>
      <c r="E87" s="60">
        <f>VLOOKUP(C87,Active!C$20:E$972,3,FALSE)</f>
        <v>-757.00259084166942</v>
      </c>
      <c r="F87" s="9" t="s">
        <v>83</v>
      </c>
      <c r="G87" s="8" t="str">
        <f t="shared" si="16"/>
        <v>35779.359</v>
      </c>
      <c r="H87" s="52">
        <f t="shared" si="17"/>
        <v>-6286</v>
      </c>
      <c r="I87" s="61" t="s">
        <v>208</v>
      </c>
      <c r="J87" s="62" t="s">
        <v>209</v>
      </c>
      <c r="K87" s="61">
        <v>-6286</v>
      </c>
      <c r="L87" s="61" t="s">
        <v>210</v>
      </c>
      <c r="M87" s="62" t="s">
        <v>89</v>
      </c>
      <c r="N87" s="62"/>
      <c r="O87" s="63" t="s">
        <v>195</v>
      </c>
      <c r="P87" s="63" t="s">
        <v>211</v>
      </c>
    </row>
    <row r="88" spans="1:16" ht="12.75" customHeight="1" thickBot="1" x14ac:dyDescent="0.25">
      <c r="A88" s="52" t="str">
        <f t="shared" si="12"/>
        <v> AA 10.69 </v>
      </c>
      <c r="B88" s="9" t="str">
        <f t="shared" si="13"/>
        <v>I</v>
      </c>
      <c r="C88" s="52">
        <f t="shared" si="14"/>
        <v>36728.372000000003</v>
      </c>
      <c r="D88" s="8" t="str">
        <f t="shared" si="15"/>
        <v>vis</v>
      </c>
      <c r="E88" s="60">
        <f>VLOOKUP(C88,Active!C$20:E$972,3,FALSE)</f>
        <v>-399.00282019981131</v>
      </c>
      <c r="F88" s="9" t="s">
        <v>83</v>
      </c>
      <c r="G88" s="8" t="str">
        <f t="shared" si="16"/>
        <v>36728.372</v>
      </c>
      <c r="H88" s="52">
        <f t="shared" si="17"/>
        <v>-5928</v>
      </c>
      <c r="I88" s="61" t="s">
        <v>212</v>
      </c>
      <c r="J88" s="62" t="s">
        <v>213</v>
      </c>
      <c r="K88" s="61">
        <v>-5928</v>
      </c>
      <c r="L88" s="61" t="s">
        <v>214</v>
      </c>
      <c r="M88" s="62" t="s">
        <v>89</v>
      </c>
      <c r="N88" s="62"/>
      <c r="O88" s="63" t="s">
        <v>195</v>
      </c>
      <c r="P88" s="63" t="s">
        <v>215</v>
      </c>
    </row>
    <row r="89" spans="1:16" ht="12.75" customHeight="1" thickBot="1" x14ac:dyDescent="0.25">
      <c r="A89" s="52" t="str">
        <f t="shared" si="12"/>
        <v> AA 16.158 </v>
      </c>
      <c r="B89" s="9" t="str">
        <f t="shared" si="13"/>
        <v>I</v>
      </c>
      <c r="C89" s="52">
        <f t="shared" si="14"/>
        <v>39029.362000000001</v>
      </c>
      <c r="D89" s="8" t="str">
        <f t="shared" si="15"/>
        <v>vis</v>
      </c>
      <c r="E89" s="60">
        <f>VLOOKUP(C89,Active!C$20:E$972,3,FALSE)</f>
        <v>469.00835799184995</v>
      </c>
      <c r="F89" s="9" t="s">
        <v>83</v>
      </c>
      <c r="G89" s="8" t="str">
        <f t="shared" si="16"/>
        <v>39029.362</v>
      </c>
      <c r="H89" s="52">
        <f t="shared" si="17"/>
        <v>-5060</v>
      </c>
      <c r="I89" s="61" t="s">
        <v>221</v>
      </c>
      <c r="J89" s="62" t="s">
        <v>222</v>
      </c>
      <c r="K89" s="61">
        <v>-5060</v>
      </c>
      <c r="L89" s="61" t="s">
        <v>223</v>
      </c>
      <c r="M89" s="62" t="s">
        <v>89</v>
      </c>
      <c r="N89" s="62"/>
      <c r="O89" s="63" t="s">
        <v>195</v>
      </c>
      <c r="P89" s="63" t="s">
        <v>224</v>
      </c>
    </row>
    <row r="90" spans="1:16" ht="12.75" customHeight="1" thickBot="1" x14ac:dyDescent="0.25">
      <c r="A90" s="52" t="str">
        <f t="shared" si="12"/>
        <v> BBS 95 </v>
      </c>
      <c r="B90" s="9" t="str">
        <f t="shared" si="13"/>
        <v>I</v>
      </c>
      <c r="C90" s="52">
        <f t="shared" si="14"/>
        <v>48071.430999999997</v>
      </c>
      <c r="D90" s="8" t="str">
        <f t="shared" si="15"/>
        <v>vis</v>
      </c>
      <c r="E90" s="60">
        <f>VLOOKUP(C90,Active!C$20:E$972,3,FALSE)</f>
        <v>3879.9823152799299</v>
      </c>
      <c r="F90" s="9" t="str">
        <f>LEFT(M90,1)</f>
        <v>V</v>
      </c>
      <c r="G90" s="8" t="str">
        <f t="shared" si="16"/>
        <v>48071.431</v>
      </c>
      <c r="H90" s="52">
        <f t="shared" si="17"/>
        <v>-1649</v>
      </c>
      <c r="I90" s="61" t="s">
        <v>308</v>
      </c>
      <c r="J90" s="62" t="s">
        <v>309</v>
      </c>
      <c r="K90" s="61">
        <v>-1649</v>
      </c>
      <c r="L90" s="61" t="s">
        <v>310</v>
      </c>
      <c r="M90" s="62" t="s">
        <v>89</v>
      </c>
      <c r="N90" s="62"/>
      <c r="O90" s="63" t="s">
        <v>232</v>
      </c>
      <c r="P90" s="63" t="s">
        <v>311</v>
      </c>
    </row>
    <row r="91" spans="1:16" ht="12.75" customHeight="1" thickBot="1" x14ac:dyDescent="0.25">
      <c r="A91" s="52" t="str">
        <f t="shared" si="12"/>
        <v>BAVM 193 </v>
      </c>
      <c r="B91" s="9" t="str">
        <f t="shared" si="13"/>
        <v>I</v>
      </c>
      <c r="C91" s="52">
        <f t="shared" si="14"/>
        <v>54327.495799999997</v>
      </c>
      <c r="D91" s="8" t="str">
        <f t="shared" si="15"/>
        <v>vis</v>
      </c>
      <c r="E91" s="60">
        <f>VLOOKUP(C91,Active!C$20:E$972,3,FALSE)</f>
        <v>6239.981349561428</v>
      </c>
      <c r="F91" s="9" t="s">
        <v>83</v>
      </c>
      <c r="G91" s="8" t="str">
        <f t="shared" si="16"/>
        <v>54327.4958</v>
      </c>
      <c r="H91" s="52">
        <f t="shared" si="17"/>
        <v>711</v>
      </c>
      <c r="I91" s="61" t="s">
        <v>346</v>
      </c>
      <c r="J91" s="62" t="s">
        <v>347</v>
      </c>
      <c r="K91" s="61">
        <v>711</v>
      </c>
      <c r="L91" s="61" t="s">
        <v>348</v>
      </c>
      <c r="M91" s="62" t="s">
        <v>336</v>
      </c>
      <c r="N91" s="62" t="s">
        <v>349</v>
      </c>
      <c r="O91" s="63" t="s">
        <v>350</v>
      </c>
      <c r="P91" s="64" t="s">
        <v>351</v>
      </c>
    </row>
    <row r="92" spans="1:16" x14ac:dyDescent="0.2">
      <c r="B92" s="9"/>
      <c r="F92" s="9"/>
    </row>
    <row r="93" spans="1:16" x14ac:dyDescent="0.2">
      <c r="B93" s="9"/>
      <c r="F93" s="9"/>
    </row>
    <row r="94" spans="1:16" x14ac:dyDescent="0.2">
      <c r="B94" s="9"/>
      <c r="F94" s="9"/>
    </row>
    <row r="95" spans="1:16" x14ac:dyDescent="0.2">
      <c r="B95" s="9"/>
      <c r="F95" s="9"/>
    </row>
    <row r="96" spans="1:16" x14ac:dyDescent="0.2">
      <c r="B96" s="9"/>
      <c r="F96" s="9"/>
    </row>
    <row r="97" spans="2:6" x14ac:dyDescent="0.2">
      <c r="B97" s="9"/>
      <c r="F97" s="9"/>
    </row>
    <row r="98" spans="2:6" x14ac:dyDescent="0.2">
      <c r="B98" s="9"/>
      <c r="F98" s="9"/>
    </row>
    <row r="99" spans="2:6" x14ac:dyDescent="0.2">
      <c r="B99" s="9"/>
      <c r="F99" s="9"/>
    </row>
    <row r="100" spans="2:6" x14ac:dyDescent="0.2">
      <c r="B100" s="9"/>
      <c r="F100" s="9"/>
    </row>
    <row r="101" spans="2:6" x14ac:dyDescent="0.2">
      <c r="B101" s="9"/>
      <c r="F101" s="9"/>
    </row>
    <row r="102" spans="2:6" x14ac:dyDescent="0.2">
      <c r="B102" s="9"/>
      <c r="F102" s="9"/>
    </row>
    <row r="103" spans="2:6" x14ac:dyDescent="0.2">
      <c r="B103" s="9"/>
      <c r="F103" s="9"/>
    </row>
    <row r="104" spans="2:6" x14ac:dyDescent="0.2">
      <c r="B104" s="9"/>
      <c r="F104" s="9"/>
    </row>
    <row r="105" spans="2:6" x14ac:dyDescent="0.2">
      <c r="B105" s="9"/>
      <c r="F105" s="9"/>
    </row>
    <row r="106" spans="2:6" x14ac:dyDescent="0.2">
      <c r="B106" s="9"/>
      <c r="F106" s="9"/>
    </row>
    <row r="107" spans="2:6" x14ac:dyDescent="0.2">
      <c r="B107" s="9"/>
      <c r="F107" s="9"/>
    </row>
    <row r="108" spans="2:6" x14ac:dyDescent="0.2">
      <c r="B108" s="9"/>
      <c r="F108" s="9"/>
    </row>
    <row r="109" spans="2:6" x14ac:dyDescent="0.2">
      <c r="B109" s="9"/>
      <c r="F109" s="9"/>
    </row>
    <row r="110" spans="2:6" x14ac:dyDescent="0.2">
      <c r="B110" s="9"/>
      <c r="F110" s="9"/>
    </row>
    <row r="111" spans="2:6" x14ac:dyDescent="0.2">
      <c r="B111" s="9"/>
      <c r="F111" s="9"/>
    </row>
    <row r="112" spans="2:6" x14ac:dyDescent="0.2">
      <c r="B112" s="9"/>
      <c r="F112" s="9"/>
    </row>
    <row r="113" spans="2:6" x14ac:dyDescent="0.2">
      <c r="B113" s="9"/>
      <c r="F113" s="9"/>
    </row>
    <row r="114" spans="2:6" x14ac:dyDescent="0.2">
      <c r="B114" s="9"/>
      <c r="F114" s="9"/>
    </row>
    <row r="115" spans="2:6" x14ac:dyDescent="0.2">
      <c r="B115" s="9"/>
      <c r="F115" s="9"/>
    </row>
    <row r="116" spans="2:6" x14ac:dyDescent="0.2">
      <c r="B116" s="9"/>
      <c r="F116" s="9"/>
    </row>
    <row r="117" spans="2:6" x14ac:dyDescent="0.2">
      <c r="B117" s="9"/>
      <c r="F117" s="9"/>
    </row>
    <row r="118" spans="2:6" x14ac:dyDescent="0.2">
      <c r="B118" s="9"/>
      <c r="F118" s="9"/>
    </row>
    <row r="119" spans="2:6" x14ac:dyDescent="0.2">
      <c r="B119" s="9"/>
      <c r="F119" s="9"/>
    </row>
    <row r="120" spans="2:6" x14ac:dyDescent="0.2">
      <c r="B120" s="9"/>
      <c r="F120" s="9"/>
    </row>
    <row r="121" spans="2:6" x14ac:dyDescent="0.2">
      <c r="B121" s="9"/>
      <c r="F121" s="9"/>
    </row>
    <row r="122" spans="2:6" x14ac:dyDescent="0.2">
      <c r="B122" s="9"/>
      <c r="F122" s="9"/>
    </row>
    <row r="123" spans="2:6" x14ac:dyDescent="0.2">
      <c r="B123" s="9"/>
      <c r="F123" s="9"/>
    </row>
    <row r="124" spans="2:6" x14ac:dyDescent="0.2">
      <c r="B124" s="9"/>
      <c r="F124" s="9"/>
    </row>
    <row r="125" spans="2:6" x14ac:dyDescent="0.2">
      <c r="B125" s="9"/>
      <c r="F125" s="9"/>
    </row>
    <row r="126" spans="2:6" x14ac:dyDescent="0.2">
      <c r="B126" s="9"/>
      <c r="F126" s="9"/>
    </row>
    <row r="127" spans="2:6" x14ac:dyDescent="0.2">
      <c r="B127" s="9"/>
      <c r="F127" s="9"/>
    </row>
    <row r="128" spans="2:6" x14ac:dyDescent="0.2">
      <c r="B128" s="9"/>
      <c r="F128" s="9"/>
    </row>
    <row r="129" spans="2:6" x14ac:dyDescent="0.2">
      <c r="B129" s="9"/>
      <c r="F129" s="9"/>
    </row>
    <row r="130" spans="2:6" x14ac:dyDescent="0.2">
      <c r="B130" s="9"/>
      <c r="F130" s="9"/>
    </row>
    <row r="131" spans="2:6" x14ac:dyDescent="0.2">
      <c r="B131" s="9"/>
      <c r="F131" s="9"/>
    </row>
    <row r="132" spans="2:6" x14ac:dyDescent="0.2">
      <c r="B132" s="9"/>
      <c r="F132" s="9"/>
    </row>
    <row r="133" spans="2:6" x14ac:dyDescent="0.2">
      <c r="B133" s="9"/>
      <c r="F133" s="9"/>
    </row>
    <row r="134" spans="2:6" x14ac:dyDescent="0.2">
      <c r="B134" s="9"/>
      <c r="F134" s="9"/>
    </row>
    <row r="135" spans="2:6" x14ac:dyDescent="0.2">
      <c r="B135" s="9"/>
      <c r="F135" s="9"/>
    </row>
    <row r="136" spans="2:6" x14ac:dyDescent="0.2">
      <c r="B136" s="9"/>
      <c r="F136" s="9"/>
    </row>
    <row r="137" spans="2:6" x14ac:dyDescent="0.2">
      <c r="B137" s="9"/>
      <c r="F137" s="9"/>
    </row>
    <row r="138" spans="2:6" x14ac:dyDescent="0.2">
      <c r="B138" s="9"/>
      <c r="F138" s="9"/>
    </row>
    <row r="139" spans="2:6" x14ac:dyDescent="0.2">
      <c r="B139" s="9"/>
      <c r="F139" s="9"/>
    </row>
    <row r="140" spans="2:6" x14ac:dyDescent="0.2">
      <c r="B140" s="9"/>
      <c r="F140" s="9"/>
    </row>
    <row r="141" spans="2:6" x14ac:dyDescent="0.2">
      <c r="B141" s="9"/>
      <c r="F141" s="9"/>
    </row>
    <row r="142" spans="2:6" x14ac:dyDescent="0.2">
      <c r="B142" s="9"/>
      <c r="F142" s="9"/>
    </row>
    <row r="143" spans="2:6" x14ac:dyDescent="0.2">
      <c r="B143" s="9"/>
      <c r="F143" s="9"/>
    </row>
    <row r="144" spans="2:6" x14ac:dyDescent="0.2">
      <c r="B144" s="9"/>
      <c r="F144" s="9"/>
    </row>
    <row r="145" spans="2:6" x14ac:dyDescent="0.2">
      <c r="B145" s="9"/>
      <c r="F145" s="9"/>
    </row>
    <row r="146" spans="2:6" x14ac:dyDescent="0.2">
      <c r="B146" s="9"/>
      <c r="F146" s="9"/>
    </row>
    <row r="147" spans="2:6" x14ac:dyDescent="0.2">
      <c r="B147" s="9"/>
      <c r="F147" s="9"/>
    </row>
    <row r="148" spans="2:6" x14ac:dyDescent="0.2">
      <c r="B148" s="9"/>
      <c r="F148" s="9"/>
    </row>
    <row r="149" spans="2:6" x14ac:dyDescent="0.2">
      <c r="B149" s="9"/>
      <c r="F149" s="9"/>
    </row>
    <row r="150" spans="2:6" x14ac:dyDescent="0.2">
      <c r="B150" s="9"/>
      <c r="F150" s="9"/>
    </row>
    <row r="151" spans="2:6" x14ac:dyDescent="0.2">
      <c r="B151" s="9"/>
      <c r="F151" s="9"/>
    </row>
    <row r="152" spans="2:6" x14ac:dyDescent="0.2">
      <c r="B152" s="9"/>
      <c r="F152" s="9"/>
    </row>
    <row r="153" spans="2:6" x14ac:dyDescent="0.2">
      <c r="B153" s="9"/>
      <c r="F153" s="9"/>
    </row>
    <row r="154" spans="2:6" x14ac:dyDescent="0.2">
      <c r="B154" s="9"/>
      <c r="F154" s="9"/>
    </row>
    <row r="155" spans="2:6" x14ac:dyDescent="0.2">
      <c r="B155" s="9"/>
      <c r="F155" s="9"/>
    </row>
    <row r="156" spans="2:6" x14ac:dyDescent="0.2">
      <c r="B156" s="9"/>
      <c r="F156" s="9"/>
    </row>
    <row r="157" spans="2:6" x14ac:dyDescent="0.2">
      <c r="B157" s="9"/>
      <c r="F157" s="9"/>
    </row>
    <row r="158" spans="2:6" x14ac:dyDescent="0.2">
      <c r="B158" s="9"/>
      <c r="F158" s="9"/>
    </row>
    <row r="159" spans="2:6" x14ac:dyDescent="0.2">
      <c r="B159" s="9"/>
      <c r="F159" s="9"/>
    </row>
    <row r="160" spans="2:6" x14ac:dyDescent="0.2">
      <c r="B160" s="9"/>
      <c r="F160" s="9"/>
    </row>
    <row r="161" spans="2:6" x14ac:dyDescent="0.2">
      <c r="B161" s="9"/>
      <c r="F161" s="9"/>
    </row>
    <row r="162" spans="2:6" x14ac:dyDescent="0.2">
      <c r="B162" s="9"/>
      <c r="F162" s="9"/>
    </row>
    <row r="163" spans="2:6" x14ac:dyDescent="0.2">
      <c r="B163" s="9"/>
      <c r="F163" s="9"/>
    </row>
    <row r="164" spans="2:6" x14ac:dyDescent="0.2">
      <c r="B164" s="9"/>
      <c r="F164" s="9"/>
    </row>
    <row r="165" spans="2:6" x14ac:dyDescent="0.2">
      <c r="B165" s="9"/>
      <c r="F165" s="9"/>
    </row>
    <row r="166" spans="2:6" x14ac:dyDescent="0.2">
      <c r="B166" s="9"/>
      <c r="F166" s="9"/>
    </row>
    <row r="167" spans="2:6" x14ac:dyDescent="0.2">
      <c r="B167" s="9"/>
      <c r="F167" s="9"/>
    </row>
    <row r="168" spans="2:6" x14ac:dyDescent="0.2">
      <c r="B168" s="9"/>
      <c r="F168" s="9"/>
    </row>
    <row r="169" spans="2:6" x14ac:dyDescent="0.2">
      <c r="B169" s="9"/>
      <c r="F169" s="9"/>
    </row>
    <row r="170" spans="2:6" x14ac:dyDescent="0.2">
      <c r="B170" s="9"/>
      <c r="F170" s="9"/>
    </row>
    <row r="171" spans="2:6" x14ac:dyDescent="0.2">
      <c r="B171" s="9"/>
      <c r="F171" s="9"/>
    </row>
    <row r="172" spans="2:6" x14ac:dyDescent="0.2">
      <c r="B172" s="9"/>
      <c r="F172" s="9"/>
    </row>
    <row r="173" spans="2:6" x14ac:dyDescent="0.2">
      <c r="B173" s="9"/>
      <c r="F173" s="9"/>
    </row>
    <row r="174" spans="2:6" x14ac:dyDescent="0.2">
      <c r="B174" s="9"/>
      <c r="F174" s="9"/>
    </row>
    <row r="175" spans="2:6" x14ac:dyDescent="0.2">
      <c r="B175" s="9"/>
      <c r="F175" s="9"/>
    </row>
    <row r="176" spans="2:6" x14ac:dyDescent="0.2">
      <c r="B176" s="9"/>
      <c r="F176" s="9"/>
    </row>
    <row r="177" spans="2:6" x14ac:dyDescent="0.2">
      <c r="B177" s="9"/>
      <c r="F177" s="9"/>
    </row>
    <row r="178" spans="2:6" x14ac:dyDescent="0.2">
      <c r="B178" s="9"/>
      <c r="F178" s="9"/>
    </row>
    <row r="179" spans="2:6" x14ac:dyDescent="0.2">
      <c r="B179" s="9"/>
      <c r="F179" s="9"/>
    </row>
    <row r="180" spans="2:6" x14ac:dyDescent="0.2">
      <c r="B180" s="9"/>
      <c r="F180" s="9"/>
    </row>
    <row r="181" spans="2:6" x14ac:dyDescent="0.2">
      <c r="B181" s="9"/>
      <c r="F181" s="9"/>
    </row>
    <row r="182" spans="2:6" x14ac:dyDescent="0.2">
      <c r="B182" s="9"/>
      <c r="F182" s="9"/>
    </row>
    <row r="183" spans="2:6" x14ac:dyDescent="0.2">
      <c r="B183" s="9"/>
      <c r="F183" s="9"/>
    </row>
    <row r="184" spans="2:6" x14ac:dyDescent="0.2">
      <c r="B184" s="9"/>
      <c r="F184" s="9"/>
    </row>
    <row r="185" spans="2:6" x14ac:dyDescent="0.2">
      <c r="B185" s="9"/>
      <c r="F185" s="9"/>
    </row>
    <row r="186" spans="2:6" x14ac:dyDescent="0.2">
      <c r="B186" s="9"/>
      <c r="F186" s="9"/>
    </row>
    <row r="187" spans="2:6" x14ac:dyDescent="0.2">
      <c r="B187" s="9"/>
      <c r="F187" s="9"/>
    </row>
    <row r="188" spans="2:6" x14ac:dyDescent="0.2">
      <c r="B188" s="9"/>
      <c r="F188" s="9"/>
    </row>
    <row r="189" spans="2:6" x14ac:dyDescent="0.2">
      <c r="B189" s="9"/>
      <c r="F189" s="9"/>
    </row>
    <row r="190" spans="2:6" x14ac:dyDescent="0.2">
      <c r="B190" s="9"/>
      <c r="F190" s="9"/>
    </row>
    <row r="191" spans="2:6" x14ac:dyDescent="0.2">
      <c r="B191" s="9"/>
      <c r="F191" s="9"/>
    </row>
    <row r="192" spans="2:6" x14ac:dyDescent="0.2">
      <c r="B192" s="9"/>
      <c r="F192" s="9"/>
    </row>
    <row r="193" spans="2:6" x14ac:dyDescent="0.2">
      <c r="B193" s="9"/>
      <c r="F193" s="9"/>
    </row>
    <row r="194" spans="2:6" x14ac:dyDescent="0.2">
      <c r="B194" s="9"/>
      <c r="F194" s="9"/>
    </row>
    <row r="195" spans="2:6" x14ac:dyDescent="0.2">
      <c r="B195" s="9"/>
      <c r="F195" s="9"/>
    </row>
    <row r="196" spans="2:6" x14ac:dyDescent="0.2">
      <c r="B196" s="9"/>
      <c r="F196" s="9"/>
    </row>
    <row r="197" spans="2:6" x14ac:dyDescent="0.2">
      <c r="B197" s="9"/>
      <c r="F197" s="9"/>
    </row>
    <row r="198" spans="2:6" x14ac:dyDescent="0.2">
      <c r="B198" s="9"/>
      <c r="F198" s="9"/>
    </row>
    <row r="199" spans="2:6" x14ac:dyDescent="0.2">
      <c r="B199" s="9"/>
      <c r="F199" s="9"/>
    </row>
    <row r="200" spans="2:6" x14ac:dyDescent="0.2">
      <c r="B200" s="9"/>
      <c r="F200" s="9"/>
    </row>
    <row r="201" spans="2:6" x14ac:dyDescent="0.2">
      <c r="B201" s="9"/>
      <c r="F201" s="9"/>
    </row>
    <row r="202" spans="2:6" x14ac:dyDescent="0.2">
      <c r="B202" s="9"/>
      <c r="F202" s="9"/>
    </row>
    <row r="203" spans="2:6" x14ac:dyDescent="0.2">
      <c r="B203" s="9"/>
      <c r="F203" s="9"/>
    </row>
    <row r="204" spans="2:6" x14ac:dyDescent="0.2">
      <c r="B204" s="9"/>
      <c r="F204" s="9"/>
    </row>
    <row r="205" spans="2:6" x14ac:dyDescent="0.2">
      <c r="B205" s="9"/>
      <c r="F205" s="9"/>
    </row>
    <row r="206" spans="2:6" x14ac:dyDescent="0.2">
      <c r="B206" s="9"/>
      <c r="F206" s="9"/>
    </row>
    <row r="207" spans="2:6" x14ac:dyDescent="0.2">
      <c r="B207" s="9"/>
      <c r="F207" s="9"/>
    </row>
    <row r="208" spans="2:6" x14ac:dyDescent="0.2">
      <c r="B208" s="9"/>
      <c r="F208" s="9"/>
    </row>
    <row r="209" spans="2:6" x14ac:dyDescent="0.2">
      <c r="B209" s="9"/>
      <c r="F209" s="9"/>
    </row>
    <row r="210" spans="2:6" x14ac:dyDescent="0.2">
      <c r="B210" s="9"/>
      <c r="F210" s="9"/>
    </row>
    <row r="211" spans="2:6" x14ac:dyDescent="0.2">
      <c r="B211" s="9"/>
      <c r="F211" s="9"/>
    </row>
    <row r="212" spans="2:6" x14ac:dyDescent="0.2">
      <c r="B212" s="9"/>
      <c r="F212" s="9"/>
    </row>
    <row r="213" spans="2:6" x14ac:dyDescent="0.2">
      <c r="B213" s="9"/>
      <c r="F213" s="9"/>
    </row>
    <row r="214" spans="2:6" x14ac:dyDescent="0.2">
      <c r="B214" s="9"/>
      <c r="F214" s="9"/>
    </row>
    <row r="215" spans="2:6" x14ac:dyDescent="0.2">
      <c r="B215" s="9"/>
      <c r="F215" s="9"/>
    </row>
    <row r="216" spans="2:6" x14ac:dyDescent="0.2">
      <c r="B216" s="9"/>
      <c r="F216" s="9"/>
    </row>
    <row r="217" spans="2:6" x14ac:dyDescent="0.2">
      <c r="B217" s="9"/>
      <c r="F217" s="9"/>
    </row>
    <row r="218" spans="2:6" x14ac:dyDescent="0.2">
      <c r="B218" s="9"/>
      <c r="F218" s="9"/>
    </row>
    <row r="219" spans="2:6" x14ac:dyDescent="0.2">
      <c r="B219" s="9"/>
      <c r="F219" s="9"/>
    </row>
    <row r="220" spans="2:6" x14ac:dyDescent="0.2">
      <c r="B220" s="9"/>
      <c r="F220" s="9"/>
    </row>
    <row r="221" spans="2:6" x14ac:dyDescent="0.2">
      <c r="B221" s="9"/>
      <c r="F221" s="9"/>
    </row>
    <row r="222" spans="2:6" x14ac:dyDescent="0.2">
      <c r="B222" s="9"/>
      <c r="F222" s="9"/>
    </row>
    <row r="223" spans="2:6" x14ac:dyDescent="0.2">
      <c r="B223" s="9"/>
      <c r="F223" s="9"/>
    </row>
    <row r="224" spans="2:6" x14ac:dyDescent="0.2">
      <c r="B224" s="9"/>
      <c r="F224" s="9"/>
    </row>
    <row r="225" spans="2:6" x14ac:dyDescent="0.2">
      <c r="B225" s="9"/>
      <c r="F225" s="9"/>
    </row>
    <row r="226" spans="2:6" x14ac:dyDescent="0.2">
      <c r="B226" s="9"/>
      <c r="F226" s="9"/>
    </row>
    <row r="227" spans="2:6" x14ac:dyDescent="0.2">
      <c r="B227" s="9"/>
      <c r="F227" s="9"/>
    </row>
    <row r="228" spans="2:6" x14ac:dyDescent="0.2">
      <c r="B228" s="9"/>
      <c r="F228" s="9"/>
    </row>
    <row r="229" spans="2:6" x14ac:dyDescent="0.2">
      <c r="B229" s="9"/>
      <c r="F229" s="9"/>
    </row>
    <row r="230" spans="2:6" x14ac:dyDescent="0.2">
      <c r="B230" s="9"/>
      <c r="F230" s="9"/>
    </row>
    <row r="231" spans="2:6" x14ac:dyDescent="0.2">
      <c r="B231" s="9"/>
      <c r="F231" s="9"/>
    </row>
    <row r="232" spans="2:6" x14ac:dyDescent="0.2">
      <c r="B232" s="9"/>
      <c r="F232" s="9"/>
    </row>
    <row r="233" spans="2:6" x14ac:dyDescent="0.2">
      <c r="B233" s="9"/>
      <c r="F233" s="9"/>
    </row>
    <row r="234" spans="2:6" x14ac:dyDescent="0.2">
      <c r="B234" s="9"/>
      <c r="F234" s="9"/>
    </row>
    <row r="235" spans="2:6" x14ac:dyDescent="0.2">
      <c r="B235" s="9"/>
      <c r="F235" s="9"/>
    </row>
    <row r="236" spans="2:6" x14ac:dyDescent="0.2">
      <c r="B236" s="9"/>
      <c r="F236" s="9"/>
    </row>
    <row r="237" spans="2:6" x14ac:dyDescent="0.2">
      <c r="B237" s="9"/>
      <c r="F237" s="9"/>
    </row>
    <row r="238" spans="2:6" x14ac:dyDescent="0.2">
      <c r="B238" s="9"/>
      <c r="F238" s="9"/>
    </row>
    <row r="239" spans="2:6" x14ac:dyDescent="0.2">
      <c r="B239" s="9"/>
      <c r="F239" s="9"/>
    </row>
    <row r="240" spans="2:6" x14ac:dyDescent="0.2">
      <c r="B240" s="9"/>
      <c r="F240" s="9"/>
    </row>
    <row r="241" spans="2:6" x14ac:dyDescent="0.2">
      <c r="B241" s="9"/>
      <c r="F241" s="9"/>
    </row>
    <row r="242" spans="2:6" x14ac:dyDescent="0.2">
      <c r="B242" s="9"/>
      <c r="F242" s="9"/>
    </row>
    <row r="243" spans="2:6" x14ac:dyDescent="0.2">
      <c r="B243" s="9"/>
      <c r="F243" s="9"/>
    </row>
    <row r="244" spans="2:6" x14ac:dyDescent="0.2">
      <c r="B244" s="9"/>
      <c r="F244" s="9"/>
    </row>
    <row r="245" spans="2:6" x14ac:dyDescent="0.2">
      <c r="B245" s="9"/>
      <c r="F245" s="9"/>
    </row>
    <row r="246" spans="2:6" x14ac:dyDescent="0.2">
      <c r="B246" s="9"/>
      <c r="F246" s="9"/>
    </row>
    <row r="247" spans="2:6" x14ac:dyDescent="0.2">
      <c r="B247" s="9"/>
      <c r="F247" s="9"/>
    </row>
    <row r="248" spans="2:6" x14ac:dyDescent="0.2">
      <c r="B248" s="9"/>
      <c r="F248" s="9"/>
    </row>
    <row r="249" spans="2:6" x14ac:dyDescent="0.2">
      <c r="B249" s="9"/>
      <c r="F249" s="9"/>
    </row>
    <row r="250" spans="2:6" x14ac:dyDescent="0.2">
      <c r="B250" s="9"/>
      <c r="F250" s="9"/>
    </row>
    <row r="251" spans="2:6" x14ac:dyDescent="0.2">
      <c r="B251" s="9"/>
      <c r="F251" s="9"/>
    </row>
    <row r="252" spans="2:6" x14ac:dyDescent="0.2">
      <c r="B252" s="9"/>
      <c r="F252" s="9"/>
    </row>
    <row r="253" spans="2:6" x14ac:dyDescent="0.2">
      <c r="B253" s="9"/>
      <c r="F253" s="9"/>
    </row>
    <row r="254" spans="2:6" x14ac:dyDescent="0.2">
      <c r="B254" s="9"/>
      <c r="F254" s="9"/>
    </row>
    <row r="255" spans="2:6" x14ac:dyDescent="0.2">
      <c r="B255" s="9"/>
      <c r="F255" s="9"/>
    </row>
    <row r="256" spans="2:6" x14ac:dyDescent="0.2">
      <c r="B256" s="9"/>
      <c r="F256" s="9"/>
    </row>
    <row r="257" spans="2:6" x14ac:dyDescent="0.2">
      <c r="B257" s="9"/>
      <c r="F257" s="9"/>
    </row>
    <row r="258" spans="2:6" x14ac:dyDescent="0.2">
      <c r="B258" s="9"/>
      <c r="F258" s="9"/>
    </row>
    <row r="259" spans="2:6" x14ac:dyDescent="0.2">
      <c r="B259" s="9"/>
      <c r="F259" s="9"/>
    </row>
    <row r="260" spans="2:6" x14ac:dyDescent="0.2">
      <c r="B260" s="9"/>
      <c r="F260" s="9"/>
    </row>
    <row r="261" spans="2:6" x14ac:dyDescent="0.2">
      <c r="B261" s="9"/>
      <c r="F261" s="9"/>
    </row>
    <row r="262" spans="2:6" x14ac:dyDescent="0.2">
      <c r="B262" s="9"/>
      <c r="F262" s="9"/>
    </row>
    <row r="263" spans="2:6" x14ac:dyDescent="0.2">
      <c r="B263" s="9"/>
      <c r="F263" s="9"/>
    </row>
    <row r="264" spans="2:6" x14ac:dyDescent="0.2">
      <c r="B264" s="9"/>
      <c r="F264" s="9"/>
    </row>
    <row r="265" spans="2:6" x14ac:dyDescent="0.2">
      <c r="B265" s="9"/>
      <c r="F265" s="9"/>
    </row>
    <row r="266" spans="2:6" x14ac:dyDescent="0.2">
      <c r="B266" s="9"/>
      <c r="F266" s="9"/>
    </row>
    <row r="267" spans="2:6" x14ac:dyDescent="0.2">
      <c r="B267" s="9"/>
      <c r="F267" s="9"/>
    </row>
    <row r="268" spans="2:6" x14ac:dyDescent="0.2">
      <c r="B268" s="9"/>
      <c r="F268" s="9"/>
    </row>
    <row r="269" spans="2:6" x14ac:dyDescent="0.2">
      <c r="B269" s="9"/>
      <c r="F269" s="9"/>
    </row>
    <row r="270" spans="2:6" x14ac:dyDescent="0.2">
      <c r="B270" s="9"/>
      <c r="F270" s="9"/>
    </row>
    <row r="271" spans="2:6" x14ac:dyDescent="0.2">
      <c r="B271" s="9"/>
      <c r="F271" s="9"/>
    </row>
    <row r="272" spans="2:6" x14ac:dyDescent="0.2">
      <c r="B272" s="9"/>
      <c r="F272" s="9"/>
    </row>
    <row r="273" spans="2:6" x14ac:dyDescent="0.2">
      <c r="B273" s="9"/>
      <c r="F273" s="9"/>
    </row>
    <row r="274" spans="2:6" x14ac:dyDescent="0.2">
      <c r="B274" s="9"/>
      <c r="F274" s="9"/>
    </row>
    <row r="275" spans="2:6" x14ac:dyDescent="0.2">
      <c r="B275" s="9"/>
      <c r="F275" s="9"/>
    </row>
    <row r="276" spans="2:6" x14ac:dyDescent="0.2">
      <c r="B276" s="9"/>
      <c r="F276" s="9"/>
    </row>
    <row r="277" spans="2:6" x14ac:dyDescent="0.2">
      <c r="B277" s="9"/>
      <c r="F277" s="9"/>
    </row>
    <row r="278" spans="2:6" x14ac:dyDescent="0.2">
      <c r="B278" s="9"/>
      <c r="F278" s="9"/>
    </row>
    <row r="279" spans="2:6" x14ac:dyDescent="0.2">
      <c r="B279" s="9"/>
      <c r="F279" s="9"/>
    </row>
    <row r="280" spans="2:6" x14ac:dyDescent="0.2">
      <c r="B280" s="9"/>
      <c r="F280" s="9"/>
    </row>
    <row r="281" spans="2:6" x14ac:dyDescent="0.2">
      <c r="B281" s="9"/>
      <c r="F281" s="9"/>
    </row>
    <row r="282" spans="2:6" x14ac:dyDescent="0.2">
      <c r="B282" s="9"/>
      <c r="F282" s="9"/>
    </row>
    <row r="283" spans="2:6" x14ac:dyDescent="0.2">
      <c r="B283" s="9"/>
      <c r="F283" s="9"/>
    </row>
    <row r="284" spans="2:6" x14ac:dyDescent="0.2">
      <c r="B284" s="9"/>
      <c r="F284" s="9"/>
    </row>
    <row r="285" spans="2:6" x14ac:dyDescent="0.2">
      <c r="B285" s="9"/>
      <c r="F285" s="9"/>
    </row>
    <row r="286" spans="2:6" x14ac:dyDescent="0.2">
      <c r="B286" s="9"/>
      <c r="F286" s="9"/>
    </row>
    <row r="287" spans="2:6" x14ac:dyDescent="0.2">
      <c r="B287" s="9"/>
      <c r="F287" s="9"/>
    </row>
    <row r="288" spans="2:6" x14ac:dyDescent="0.2">
      <c r="B288" s="9"/>
      <c r="F288" s="9"/>
    </row>
    <row r="289" spans="2:6" x14ac:dyDescent="0.2">
      <c r="B289" s="9"/>
      <c r="F289" s="9"/>
    </row>
    <row r="290" spans="2:6" x14ac:dyDescent="0.2">
      <c r="B290" s="9"/>
      <c r="F290" s="9"/>
    </row>
    <row r="291" spans="2:6" x14ac:dyDescent="0.2">
      <c r="B291" s="9"/>
      <c r="F291" s="9"/>
    </row>
    <row r="292" spans="2:6" x14ac:dyDescent="0.2">
      <c r="B292" s="9"/>
      <c r="F292" s="9"/>
    </row>
    <row r="293" spans="2:6" x14ac:dyDescent="0.2">
      <c r="B293" s="9"/>
      <c r="F293" s="9"/>
    </row>
    <row r="294" spans="2:6" x14ac:dyDescent="0.2">
      <c r="B294" s="9"/>
      <c r="F294" s="9"/>
    </row>
    <row r="295" spans="2:6" x14ac:dyDescent="0.2">
      <c r="B295" s="9"/>
      <c r="F295" s="9"/>
    </row>
    <row r="296" spans="2:6" x14ac:dyDescent="0.2">
      <c r="B296" s="9"/>
      <c r="F296" s="9"/>
    </row>
    <row r="297" spans="2:6" x14ac:dyDescent="0.2">
      <c r="B297" s="9"/>
      <c r="F297" s="9"/>
    </row>
    <row r="298" spans="2:6" x14ac:dyDescent="0.2">
      <c r="B298" s="9"/>
      <c r="F298" s="9"/>
    </row>
    <row r="299" spans="2:6" x14ac:dyDescent="0.2">
      <c r="B299" s="9"/>
      <c r="F299" s="9"/>
    </row>
    <row r="300" spans="2:6" x14ac:dyDescent="0.2">
      <c r="B300" s="9"/>
      <c r="F300" s="9"/>
    </row>
    <row r="301" spans="2:6" x14ac:dyDescent="0.2">
      <c r="B301" s="9"/>
      <c r="F301" s="9"/>
    </row>
    <row r="302" spans="2:6" x14ac:dyDescent="0.2">
      <c r="B302" s="9"/>
      <c r="F302" s="9"/>
    </row>
    <row r="303" spans="2:6" x14ac:dyDescent="0.2">
      <c r="B303" s="9"/>
      <c r="F303" s="9"/>
    </row>
    <row r="304" spans="2:6" x14ac:dyDescent="0.2">
      <c r="B304" s="9"/>
      <c r="F304" s="9"/>
    </row>
    <row r="305" spans="2:6" x14ac:dyDescent="0.2">
      <c r="B305" s="9"/>
      <c r="F305" s="9"/>
    </row>
    <row r="306" spans="2:6" x14ac:dyDescent="0.2">
      <c r="B306" s="9"/>
      <c r="F306" s="9"/>
    </row>
    <row r="307" spans="2:6" x14ac:dyDescent="0.2">
      <c r="B307" s="9"/>
      <c r="F307" s="9"/>
    </row>
    <row r="308" spans="2:6" x14ac:dyDescent="0.2">
      <c r="B308" s="9"/>
      <c r="F308" s="9"/>
    </row>
    <row r="309" spans="2:6" x14ac:dyDescent="0.2">
      <c r="B309" s="9"/>
      <c r="F309" s="9"/>
    </row>
    <row r="310" spans="2:6" x14ac:dyDescent="0.2">
      <c r="B310" s="9"/>
      <c r="F310" s="9"/>
    </row>
    <row r="311" spans="2:6" x14ac:dyDescent="0.2">
      <c r="B311" s="9"/>
      <c r="F311" s="9"/>
    </row>
    <row r="312" spans="2:6" x14ac:dyDescent="0.2">
      <c r="B312" s="9"/>
      <c r="F312" s="9"/>
    </row>
    <row r="313" spans="2:6" x14ac:dyDescent="0.2">
      <c r="B313" s="9"/>
      <c r="F313" s="9"/>
    </row>
    <row r="314" spans="2:6" x14ac:dyDescent="0.2">
      <c r="B314" s="9"/>
      <c r="F314" s="9"/>
    </row>
    <row r="315" spans="2:6" x14ac:dyDescent="0.2">
      <c r="B315" s="9"/>
      <c r="F315" s="9"/>
    </row>
    <row r="316" spans="2:6" x14ac:dyDescent="0.2">
      <c r="B316" s="9"/>
      <c r="F316" s="9"/>
    </row>
    <row r="317" spans="2:6" x14ac:dyDescent="0.2">
      <c r="B317" s="9"/>
      <c r="F317" s="9"/>
    </row>
    <row r="318" spans="2:6" x14ac:dyDescent="0.2">
      <c r="B318" s="9"/>
      <c r="F318" s="9"/>
    </row>
    <row r="319" spans="2:6" x14ac:dyDescent="0.2">
      <c r="B319" s="9"/>
      <c r="F319" s="9"/>
    </row>
    <row r="320" spans="2:6" x14ac:dyDescent="0.2">
      <c r="B320" s="9"/>
      <c r="F320" s="9"/>
    </row>
    <row r="321" spans="2:6" x14ac:dyDescent="0.2">
      <c r="B321" s="9"/>
      <c r="F321" s="9"/>
    </row>
    <row r="322" spans="2:6" x14ac:dyDescent="0.2">
      <c r="B322" s="9"/>
      <c r="F322" s="9"/>
    </row>
    <row r="323" spans="2:6" x14ac:dyDescent="0.2">
      <c r="B323" s="9"/>
      <c r="F323" s="9"/>
    </row>
    <row r="324" spans="2:6" x14ac:dyDescent="0.2">
      <c r="B324" s="9"/>
      <c r="F324" s="9"/>
    </row>
    <row r="325" spans="2:6" x14ac:dyDescent="0.2">
      <c r="B325" s="9"/>
      <c r="F325" s="9"/>
    </row>
    <row r="326" spans="2:6" x14ac:dyDescent="0.2">
      <c r="B326" s="9"/>
      <c r="F326" s="9"/>
    </row>
    <row r="327" spans="2:6" x14ac:dyDescent="0.2">
      <c r="B327" s="9"/>
      <c r="F327" s="9"/>
    </row>
    <row r="328" spans="2:6" x14ac:dyDescent="0.2">
      <c r="B328" s="9"/>
      <c r="F328" s="9"/>
    </row>
    <row r="329" spans="2:6" x14ac:dyDescent="0.2">
      <c r="B329" s="9"/>
      <c r="F329" s="9"/>
    </row>
    <row r="330" spans="2:6" x14ac:dyDescent="0.2">
      <c r="B330" s="9"/>
      <c r="F330" s="9"/>
    </row>
    <row r="331" spans="2:6" x14ac:dyDescent="0.2">
      <c r="B331" s="9"/>
      <c r="F331" s="9"/>
    </row>
    <row r="332" spans="2:6" x14ac:dyDescent="0.2">
      <c r="B332" s="9"/>
      <c r="F332" s="9"/>
    </row>
    <row r="333" spans="2:6" x14ac:dyDescent="0.2">
      <c r="B333" s="9"/>
      <c r="F333" s="9"/>
    </row>
    <row r="334" spans="2:6" x14ac:dyDescent="0.2">
      <c r="B334" s="9"/>
      <c r="F334" s="9"/>
    </row>
    <row r="335" spans="2:6" x14ac:dyDescent="0.2">
      <c r="B335" s="9"/>
      <c r="F335" s="9"/>
    </row>
    <row r="336" spans="2:6" x14ac:dyDescent="0.2">
      <c r="B336" s="9"/>
      <c r="F336" s="9"/>
    </row>
    <row r="337" spans="2:6" x14ac:dyDescent="0.2">
      <c r="B337" s="9"/>
      <c r="F337" s="9"/>
    </row>
    <row r="338" spans="2:6" x14ac:dyDescent="0.2">
      <c r="B338" s="9"/>
      <c r="F338" s="9"/>
    </row>
    <row r="339" spans="2:6" x14ac:dyDescent="0.2">
      <c r="B339" s="9"/>
      <c r="F339" s="9"/>
    </row>
    <row r="340" spans="2:6" x14ac:dyDescent="0.2">
      <c r="B340" s="9"/>
      <c r="F340" s="9"/>
    </row>
    <row r="341" spans="2:6" x14ac:dyDescent="0.2">
      <c r="B341" s="9"/>
      <c r="F341" s="9"/>
    </row>
    <row r="342" spans="2:6" x14ac:dyDescent="0.2">
      <c r="B342" s="9"/>
      <c r="F342" s="9"/>
    </row>
    <row r="343" spans="2:6" x14ac:dyDescent="0.2">
      <c r="B343" s="9"/>
      <c r="F343" s="9"/>
    </row>
    <row r="344" spans="2:6" x14ac:dyDescent="0.2">
      <c r="B344" s="9"/>
      <c r="F344" s="9"/>
    </row>
    <row r="345" spans="2:6" x14ac:dyDescent="0.2">
      <c r="B345" s="9"/>
      <c r="F345" s="9"/>
    </row>
    <row r="346" spans="2:6" x14ac:dyDescent="0.2">
      <c r="B346" s="9"/>
      <c r="F346" s="9"/>
    </row>
    <row r="347" spans="2:6" x14ac:dyDescent="0.2">
      <c r="B347" s="9"/>
      <c r="F347" s="9"/>
    </row>
    <row r="348" spans="2:6" x14ac:dyDescent="0.2">
      <c r="B348" s="9"/>
      <c r="F348" s="9"/>
    </row>
    <row r="349" spans="2:6" x14ac:dyDescent="0.2">
      <c r="B349" s="9"/>
      <c r="F349" s="9"/>
    </row>
    <row r="350" spans="2:6" x14ac:dyDescent="0.2">
      <c r="B350" s="9"/>
      <c r="F350" s="9"/>
    </row>
    <row r="351" spans="2:6" x14ac:dyDescent="0.2">
      <c r="B351" s="9"/>
      <c r="F351" s="9"/>
    </row>
    <row r="352" spans="2:6" x14ac:dyDescent="0.2">
      <c r="B352" s="9"/>
      <c r="F352" s="9"/>
    </row>
    <row r="353" spans="2:6" x14ac:dyDescent="0.2">
      <c r="B353" s="9"/>
      <c r="F353" s="9"/>
    </row>
    <row r="354" spans="2:6" x14ac:dyDescent="0.2">
      <c r="B354" s="9"/>
      <c r="F354" s="9"/>
    </row>
    <row r="355" spans="2:6" x14ac:dyDescent="0.2">
      <c r="B355" s="9"/>
      <c r="F355" s="9"/>
    </row>
    <row r="356" spans="2:6" x14ac:dyDescent="0.2">
      <c r="B356" s="9"/>
      <c r="F356" s="9"/>
    </row>
    <row r="357" spans="2:6" x14ac:dyDescent="0.2">
      <c r="B357" s="9"/>
      <c r="F357" s="9"/>
    </row>
    <row r="358" spans="2:6" x14ac:dyDescent="0.2">
      <c r="B358" s="9"/>
      <c r="F358" s="9"/>
    </row>
    <row r="359" spans="2:6" x14ac:dyDescent="0.2">
      <c r="B359" s="9"/>
      <c r="F359" s="9"/>
    </row>
    <row r="360" spans="2:6" x14ac:dyDescent="0.2">
      <c r="B360" s="9"/>
      <c r="F360" s="9"/>
    </row>
    <row r="361" spans="2:6" x14ac:dyDescent="0.2">
      <c r="B361" s="9"/>
      <c r="F361" s="9"/>
    </row>
    <row r="362" spans="2:6" x14ac:dyDescent="0.2">
      <c r="B362" s="9"/>
      <c r="F362" s="9"/>
    </row>
    <row r="363" spans="2:6" x14ac:dyDescent="0.2">
      <c r="B363" s="9"/>
      <c r="F363" s="9"/>
    </row>
    <row r="364" spans="2:6" x14ac:dyDescent="0.2">
      <c r="B364" s="9"/>
      <c r="F364" s="9"/>
    </row>
    <row r="365" spans="2:6" x14ac:dyDescent="0.2">
      <c r="B365" s="9"/>
      <c r="F365" s="9"/>
    </row>
    <row r="366" spans="2:6" x14ac:dyDescent="0.2">
      <c r="B366" s="9"/>
      <c r="F366" s="9"/>
    </row>
    <row r="367" spans="2:6" x14ac:dyDescent="0.2">
      <c r="B367" s="9"/>
      <c r="F367" s="9"/>
    </row>
    <row r="368" spans="2:6" x14ac:dyDescent="0.2">
      <c r="B368" s="9"/>
      <c r="F368" s="9"/>
    </row>
    <row r="369" spans="2:6" x14ac:dyDescent="0.2">
      <c r="B369" s="9"/>
      <c r="F369" s="9"/>
    </row>
    <row r="370" spans="2:6" x14ac:dyDescent="0.2">
      <c r="B370" s="9"/>
      <c r="F370" s="9"/>
    </row>
    <row r="371" spans="2:6" x14ac:dyDescent="0.2">
      <c r="B371" s="9"/>
      <c r="F371" s="9"/>
    </row>
    <row r="372" spans="2:6" x14ac:dyDescent="0.2">
      <c r="B372" s="9"/>
      <c r="F372" s="9"/>
    </row>
    <row r="373" spans="2:6" x14ac:dyDescent="0.2">
      <c r="B373" s="9"/>
      <c r="F373" s="9"/>
    </row>
    <row r="374" spans="2:6" x14ac:dyDescent="0.2">
      <c r="B374" s="9"/>
      <c r="F374" s="9"/>
    </row>
    <row r="375" spans="2:6" x14ac:dyDescent="0.2">
      <c r="B375" s="9"/>
      <c r="F375" s="9"/>
    </row>
    <row r="376" spans="2:6" x14ac:dyDescent="0.2">
      <c r="B376" s="9"/>
      <c r="F376" s="9"/>
    </row>
    <row r="377" spans="2:6" x14ac:dyDescent="0.2">
      <c r="B377" s="9"/>
      <c r="F377" s="9"/>
    </row>
    <row r="378" spans="2:6" x14ac:dyDescent="0.2">
      <c r="B378" s="9"/>
      <c r="F378" s="9"/>
    </row>
    <row r="379" spans="2:6" x14ac:dyDescent="0.2">
      <c r="B379" s="9"/>
      <c r="F379" s="9"/>
    </row>
    <row r="380" spans="2:6" x14ac:dyDescent="0.2">
      <c r="B380" s="9"/>
      <c r="F380" s="9"/>
    </row>
    <row r="381" spans="2:6" x14ac:dyDescent="0.2">
      <c r="B381" s="9"/>
      <c r="F381" s="9"/>
    </row>
    <row r="382" spans="2:6" x14ac:dyDescent="0.2">
      <c r="B382" s="9"/>
      <c r="F382" s="9"/>
    </row>
    <row r="383" spans="2:6" x14ac:dyDescent="0.2">
      <c r="B383" s="9"/>
      <c r="F383" s="9"/>
    </row>
    <row r="384" spans="2:6" x14ac:dyDescent="0.2">
      <c r="B384" s="9"/>
      <c r="F384" s="9"/>
    </row>
    <row r="385" spans="2:6" x14ac:dyDescent="0.2">
      <c r="B385" s="9"/>
      <c r="F385" s="9"/>
    </row>
    <row r="386" spans="2:6" x14ac:dyDescent="0.2">
      <c r="B386" s="9"/>
      <c r="F386" s="9"/>
    </row>
    <row r="387" spans="2:6" x14ac:dyDescent="0.2">
      <c r="B387" s="9"/>
      <c r="F387" s="9"/>
    </row>
    <row r="388" spans="2:6" x14ac:dyDescent="0.2">
      <c r="B388" s="9"/>
      <c r="F388" s="9"/>
    </row>
    <row r="389" spans="2:6" x14ac:dyDescent="0.2">
      <c r="B389" s="9"/>
      <c r="F389" s="9"/>
    </row>
    <row r="390" spans="2:6" x14ac:dyDescent="0.2">
      <c r="B390" s="9"/>
      <c r="F390" s="9"/>
    </row>
    <row r="391" spans="2:6" x14ac:dyDescent="0.2">
      <c r="B391" s="9"/>
      <c r="F391" s="9"/>
    </row>
    <row r="392" spans="2:6" x14ac:dyDescent="0.2">
      <c r="B392" s="9"/>
      <c r="F392" s="9"/>
    </row>
    <row r="393" spans="2:6" x14ac:dyDescent="0.2">
      <c r="B393" s="9"/>
      <c r="F393" s="9"/>
    </row>
    <row r="394" spans="2:6" x14ac:dyDescent="0.2">
      <c r="B394" s="9"/>
      <c r="F394" s="9"/>
    </row>
    <row r="395" spans="2:6" x14ac:dyDescent="0.2">
      <c r="B395" s="9"/>
      <c r="F395" s="9"/>
    </row>
    <row r="396" spans="2:6" x14ac:dyDescent="0.2">
      <c r="B396" s="9"/>
      <c r="F396" s="9"/>
    </row>
    <row r="397" spans="2:6" x14ac:dyDescent="0.2">
      <c r="B397" s="9"/>
      <c r="F397" s="9"/>
    </row>
    <row r="398" spans="2:6" x14ac:dyDescent="0.2">
      <c r="B398" s="9"/>
      <c r="F398" s="9"/>
    </row>
    <row r="399" spans="2:6" x14ac:dyDescent="0.2">
      <c r="B399" s="9"/>
      <c r="F399" s="9"/>
    </row>
    <row r="400" spans="2:6" x14ac:dyDescent="0.2">
      <c r="B400" s="9"/>
      <c r="F400" s="9"/>
    </row>
    <row r="401" spans="2:6" x14ac:dyDescent="0.2">
      <c r="B401" s="9"/>
      <c r="F401" s="9"/>
    </row>
    <row r="402" spans="2:6" x14ac:dyDescent="0.2">
      <c r="B402" s="9"/>
      <c r="F402" s="9"/>
    </row>
    <row r="403" spans="2:6" x14ac:dyDescent="0.2">
      <c r="B403" s="9"/>
      <c r="F403" s="9"/>
    </row>
    <row r="404" spans="2:6" x14ac:dyDescent="0.2">
      <c r="B404" s="9"/>
      <c r="F404" s="9"/>
    </row>
    <row r="405" spans="2:6" x14ac:dyDescent="0.2">
      <c r="B405" s="9"/>
      <c r="F405" s="9"/>
    </row>
    <row r="406" spans="2:6" x14ac:dyDescent="0.2">
      <c r="B406" s="9"/>
      <c r="F406" s="9"/>
    </row>
    <row r="407" spans="2:6" x14ac:dyDescent="0.2">
      <c r="B407" s="9"/>
      <c r="F407" s="9"/>
    </row>
    <row r="408" spans="2:6" x14ac:dyDescent="0.2">
      <c r="B408" s="9"/>
      <c r="F408" s="9"/>
    </row>
    <row r="409" spans="2:6" x14ac:dyDescent="0.2">
      <c r="B409" s="9"/>
      <c r="F409" s="9"/>
    </row>
    <row r="410" spans="2:6" x14ac:dyDescent="0.2">
      <c r="B410" s="9"/>
      <c r="F410" s="9"/>
    </row>
    <row r="411" spans="2:6" x14ac:dyDescent="0.2">
      <c r="B411" s="9"/>
      <c r="F411" s="9"/>
    </row>
    <row r="412" spans="2:6" x14ac:dyDescent="0.2">
      <c r="B412" s="9"/>
      <c r="F412" s="9"/>
    </row>
    <row r="413" spans="2:6" x14ac:dyDescent="0.2">
      <c r="B413" s="9"/>
      <c r="F413" s="9"/>
    </row>
    <row r="414" spans="2:6" x14ac:dyDescent="0.2">
      <c r="B414" s="9"/>
      <c r="F414" s="9"/>
    </row>
    <row r="415" spans="2:6" x14ac:dyDescent="0.2">
      <c r="B415" s="9"/>
      <c r="F415" s="9"/>
    </row>
    <row r="416" spans="2:6" x14ac:dyDescent="0.2">
      <c r="B416" s="9"/>
      <c r="F416" s="9"/>
    </row>
    <row r="417" spans="2:6" x14ac:dyDescent="0.2">
      <c r="B417" s="9"/>
      <c r="F417" s="9"/>
    </row>
    <row r="418" spans="2:6" x14ac:dyDescent="0.2">
      <c r="B418" s="9"/>
      <c r="F418" s="9"/>
    </row>
    <row r="419" spans="2:6" x14ac:dyDescent="0.2">
      <c r="B419" s="9"/>
      <c r="F419" s="9"/>
    </row>
    <row r="420" spans="2:6" x14ac:dyDescent="0.2">
      <c r="B420" s="9"/>
      <c r="F420" s="9"/>
    </row>
    <row r="421" spans="2:6" x14ac:dyDescent="0.2">
      <c r="B421" s="9"/>
      <c r="F421" s="9"/>
    </row>
    <row r="422" spans="2:6" x14ac:dyDescent="0.2">
      <c r="B422" s="9"/>
      <c r="F422" s="9"/>
    </row>
    <row r="423" spans="2:6" x14ac:dyDescent="0.2">
      <c r="B423" s="9"/>
      <c r="F423" s="9"/>
    </row>
    <row r="424" spans="2:6" x14ac:dyDescent="0.2">
      <c r="B424" s="9"/>
      <c r="F424" s="9"/>
    </row>
    <row r="425" spans="2:6" x14ac:dyDescent="0.2">
      <c r="B425" s="9"/>
      <c r="F425" s="9"/>
    </row>
    <row r="426" spans="2:6" x14ac:dyDescent="0.2">
      <c r="B426" s="9"/>
      <c r="F426" s="9"/>
    </row>
    <row r="427" spans="2:6" x14ac:dyDescent="0.2">
      <c r="B427" s="9"/>
      <c r="F427" s="9"/>
    </row>
    <row r="428" spans="2:6" x14ac:dyDescent="0.2">
      <c r="B428" s="9"/>
      <c r="F428" s="9"/>
    </row>
    <row r="429" spans="2:6" x14ac:dyDescent="0.2">
      <c r="B429" s="9"/>
      <c r="F429" s="9"/>
    </row>
    <row r="430" spans="2:6" x14ac:dyDescent="0.2">
      <c r="B430" s="9"/>
      <c r="F430" s="9"/>
    </row>
    <row r="431" spans="2:6" x14ac:dyDescent="0.2">
      <c r="B431" s="9"/>
      <c r="F431" s="9"/>
    </row>
    <row r="432" spans="2:6" x14ac:dyDescent="0.2">
      <c r="B432" s="9"/>
      <c r="F432" s="9"/>
    </row>
    <row r="433" spans="2:6" x14ac:dyDescent="0.2">
      <c r="B433" s="9"/>
      <c r="F433" s="9"/>
    </row>
    <row r="434" spans="2:6" x14ac:dyDescent="0.2">
      <c r="B434" s="9"/>
      <c r="F434" s="9"/>
    </row>
    <row r="435" spans="2:6" x14ac:dyDescent="0.2">
      <c r="B435" s="9"/>
      <c r="F435" s="9"/>
    </row>
    <row r="436" spans="2:6" x14ac:dyDescent="0.2">
      <c r="B436" s="9"/>
      <c r="F436" s="9"/>
    </row>
    <row r="437" spans="2:6" x14ac:dyDescent="0.2">
      <c r="B437" s="9"/>
      <c r="F437" s="9"/>
    </row>
    <row r="438" spans="2:6" x14ac:dyDescent="0.2">
      <c r="B438" s="9"/>
      <c r="F438" s="9"/>
    </row>
    <row r="439" spans="2:6" x14ac:dyDescent="0.2">
      <c r="B439" s="9"/>
      <c r="F439" s="9"/>
    </row>
    <row r="440" spans="2:6" x14ac:dyDescent="0.2">
      <c r="B440" s="9"/>
      <c r="F440" s="9"/>
    </row>
    <row r="441" spans="2:6" x14ac:dyDescent="0.2">
      <c r="B441" s="9"/>
      <c r="F441" s="9"/>
    </row>
    <row r="442" spans="2:6" x14ac:dyDescent="0.2">
      <c r="B442" s="9"/>
      <c r="F442" s="9"/>
    </row>
    <row r="443" spans="2:6" x14ac:dyDescent="0.2">
      <c r="B443" s="9"/>
      <c r="F443" s="9"/>
    </row>
    <row r="444" spans="2:6" x14ac:dyDescent="0.2">
      <c r="B444" s="9"/>
      <c r="F444" s="9"/>
    </row>
    <row r="445" spans="2:6" x14ac:dyDescent="0.2">
      <c r="B445" s="9"/>
      <c r="F445" s="9"/>
    </row>
    <row r="446" spans="2:6" x14ac:dyDescent="0.2">
      <c r="B446" s="9"/>
      <c r="F446" s="9"/>
    </row>
    <row r="447" spans="2:6" x14ac:dyDescent="0.2">
      <c r="B447" s="9"/>
      <c r="F447" s="9"/>
    </row>
    <row r="448" spans="2:6" x14ac:dyDescent="0.2">
      <c r="B448" s="9"/>
      <c r="F448" s="9"/>
    </row>
    <row r="449" spans="2:6" x14ac:dyDescent="0.2">
      <c r="B449" s="9"/>
      <c r="F449" s="9"/>
    </row>
    <row r="450" spans="2:6" x14ac:dyDescent="0.2">
      <c r="B450" s="9"/>
      <c r="F450" s="9"/>
    </row>
    <row r="451" spans="2:6" x14ac:dyDescent="0.2">
      <c r="B451" s="9"/>
      <c r="F451" s="9"/>
    </row>
    <row r="452" spans="2:6" x14ac:dyDescent="0.2">
      <c r="B452" s="9"/>
      <c r="F452" s="9"/>
    </row>
    <row r="453" spans="2:6" x14ac:dyDescent="0.2">
      <c r="B453" s="9"/>
      <c r="F453" s="9"/>
    </row>
    <row r="454" spans="2:6" x14ac:dyDescent="0.2">
      <c r="B454" s="9"/>
      <c r="F454" s="9"/>
    </row>
    <row r="455" spans="2:6" x14ac:dyDescent="0.2">
      <c r="B455" s="9"/>
      <c r="F455" s="9"/>
    </row>
    <row r="456" spans="2:6" x14ac:dyDescent="0.2">
      <c r="B456" s="9"/>
      <c r="F456" s="9"/>
    </row>
    <row r="457" spans="2:6" x14ac:dyDescent="0.2">
      <c r="B457" s="9"/>
      <c r="F457" s="9"/>
    </row>
    <row r="458" spans="2:6" x14ac:dyDescent="0.2">
      <c r="B458" s="9"/>
      <c r="F458" s="9"/>
    </row>
    <row r="459" spans="2:6" x14ac:dyDescent="0.2">
      <c r="B459" s="9"/>
      <c r="F459" s="9"/>
    </row>
    <row r="460" spans="2:6" x14ac:dyDescent="0.2">
      <c r="B460" s="9"/>
      <c r="F460" s="9"/>
    </row>
    <row r="461" spans="2:6" x14ac:dyDescent="0.2">
      <c r="B461" s="9"/>
      <c r="F461" s="9"/>
    </row>
    <row r="462" spans="2:6" x14ac:dyDescent="0.2">
      <c r="B462" s="9"/>
      <c r="F462" s="9"/>
    </row>
    <row r="463" spans="2:6" x14ac:dyDescent="0.2">
      <c r="B463" s="9"/>
      <c r="F463" s="9"/>
    </row>
    <row r="464" spans="2:6" x14ac:dyDescent="0.2">
      <c r="B464" s="9"/>
      <c r="F464" s="9"/>
    </row>
    <row r="465" spans="2:6" x14ac:dyDescent="0.2">
      <c r="B465" s="9"/>
      <c r="F465" s="9"/>
    </row>
    <row r="466" spans="2:6" x14ac:dyDescent="0.2">
      <c r="B466" s="9"/>
      <c r="F466" s="9"/>
    </row>
    <row r="467" spans="2:6" x14ac:dyDescent="0.2">
      <c r="B467" s="9"/>
      <c r="F467" s="9"/>
    </row>
    <row r="468" spans="2:6" x14ac:dyDescent="0.2">
      <c r="B468" s="9"/>
      <c r="F468" s="9"/>
    </row>
    <row r="469" spans="2:6" x14ac:dyDescent="0.2">
      <c r="B469" s="9"/>
      <c r="F469" s="9"/>
    </row>
    <row r="470" spans="2:6" x14ac:dyDescent="0.2">
      <c r="B470" s="9"/>
      <c r="F470" s="9"/>
    </row>
    <row r="471" spans="2:6" x14ac:dyDescent="0.2">
      <c r="B471" s="9"/>
      <c r="F471" s="9"/>
    </row>
    <row r="472" spans="2:6" x14ac:dyDescent="0.2">
      <c r="B472" s="9"/>
      <c r="F472" s="9"/>
    </row>
    <row r="473" spans="2:6" x14ac:dyDescent="0.2">
      <c r="B473" s="9"/>
      <c r="F473" s="9"/>
    </row>
    <row r="474" spans="2:6" x14ac:dyDescent="0.2">
      <c r="B474" s="9"/>
      <c r="F474" s="9"/>
    </row>
    <row r="475" spans="2:6" x14ac:dyDescent="0.2">
      <c r="B475" s="9"/>
      <c r="F475" s="9"/>
    </row>
    <row r="476" spans="2:6" x14ac:dyDescent="0.2">
      <c r="B476" s="9"/>
      <c r="F476" s="9"/>
    </row>
    <row r="477" spans="2:6" x14ac:dyDescent="0.2">
      <c r="B477" s="9"/>
      <c r="F477" s="9"/>
    </row>
    <row r="478" spans="2:6" x14ac:dyDescent="0.2">
      <c r="B478" s="9"/>
      <c r="F478" s="9"/>
    </row>
    <row r="479" spans="2:6" x14ac:dyDescent="0.2">
      <c r="B479" s="9"/>
      <c r="F479" s="9"/>
    </row>
    <row r="480" spans="2:6" x14ac:dyDescent="0.2">
      <c r="B480" s="9"/>
      <c r="F480" s="9"/>
    </row>
    <row r="481" spans="2:6" x14ac:dyDescent="0.2">
      <c r="B481" s="9"/>
      <c r="F481" s="9"/>
    </row>
    <row r="482" spans="2:6" x14ac:dyDescent="0.2">
      <c r="B482" s="9"/>
      <c r="F482" s="9"/>
    </row>
    <row r="483" spans="2:6" x14ac:dyDescent="0.2">
      <c r="B483" s="9"/>
      <c r="F483" s="9"/>
    </row>
    <row r="484" spans="2:6" x14ac:dyDescent="0.2">
      <c r="B484" s="9"/>
      <c r="F484" s="9"/>
    </row>
    <row r="485" spans="2:6" x14ac:dyDescent="0.2">
      <c r="B485" s="9"/>
      <c r="F485" s="9"/>
    </row>
    <row r="486" spans="2:6" x14ac:dyDescent="0.2">
      <c r="B486" s="9"/>
      <c r="F486" s="9"/>
    </row>
    <row r="487" spans="2:6" x14ac:dyDescent="0.2">
      <c r="B487" s="9"/>
      <c r="F487" s="9"/>
    </row>
    <row r="488" spans="2:6" x14ac:dyDescent="0.2">
      <c r="B488" s="9"/>
      <c r="F488" s="9"/>
    </row>
    <row r="489" spans="2:6" x14ac:dyDescent="0.2">
      <c r="B489" s="9"/>
      <c r="F489" s="9"/>
    </row>
    <row r="490" spans="2:6" x14ac:dyDescent="0.2">
      <c r="B490" s="9"/>
      <c r="F490" s="9"/>
    </row>
    <row r="491" spans="2:6" x14ac:dyDescent="0.2">
      <c r="B491" s="9"/>
      <c r="F491" s="9"/>
    </row>
    <row r="492" spans="2:6" x14ac:dyDescent="0.2">
      <c r="B492" s="9"/>
      <c r="F492" s="9"/>
    </row>
    <row r="493" spans="2:6" x14ac:dyDescent="0.2">
      <c r="B493" s="9"/>
      <c r="F493" s="9"/>
    </row>
    <row r="494" spans="2:6" x14ac:dyDescent="0.2">
      <c r="B494" s="9"/>
      <c r="F494" s="9"/>
    </row>
    <row r="495" spans="2:6" x14ac:dyDescent="0.2">
      <c r="B495" s="9"/>
      <c r="F495" s="9"/>
    </row>
    <row r="496" spans="2:6" x14ac:dyDescent="0.2">
      <c r="B496" s="9"/>
      <c r="F496" s="9"/>
    </row>
    <row r="497" spans="2:6" x14ac:dyDescent="0.2">
      <c r="B497" s="9"/>
      <c r="F497" s="9"/>
    </row>
    <row r="498" spans="2:6" x14ac:dyDescent="0.2">
      <c r="B498" s="9"/>
      <c r="F498" s="9"/>
    </row>
    <row r="499" spans="2:6" x14ac:dyDescent="0.2">
      <c r="B499" s="9"/>
      <c r="F499" s="9"/>
    </row>
    <row r="500" spans="2:6" x14ac:dyDescent="0.2">
      <c r="B500" s="9"/>
      <c r="F500" s="9"/>
    </row>
    <row r="501" spans="2:6" x14ac:dyDescent="0.2">
      <c r="B501" s="9"/>
      <c r="F501" s="9"/>
    </row>
    <row r="502" spans="2:6" x14ac:dyDescent="0.2">
      <c r="B502" s="9"/>
      <c r="F502" s="9"/>
    </row>
    <row r="503" spans="2:6" x14ac:dyDescent="0.2">
      <c r="B503" s="9"/>
      <c r="F503" s="9"/>
    </row>
    <row r="504" spans="2:6" x14ac:dyDescent="0.2">
      <c r="B504" s="9"/>
      <c r="F504" s="9"/>
    </row>
    <row r="505" spans="2:6" x14ac:dyDescent="0.2">
      <c r="B505" s="9"/>
      <c r="F505" s="9"/>
    </row>
    <row r="506" spans="2:6" x14ac:dyDescent="0.2">
      <c r="B506" s="9"/>
      <c r="F506" s="9"/>
    </row>
    <row r="507" spans="2:6" x14ac:dyDescent="0.2">
      <c r="B507" s="9"/>
      <c r="F507" s="9"/>
    </row>
    <row r="508" spans="2:6" x14ac:dyDescent="0.2">
      <c r="B508" s="9"/>
      <c r="F508" s="9"/>
    </row>
    <row r="509" spans="2:6" x14ac:dyDescent="0.2">
      <c r="B509" s="9"/>
      <c r="F509" s="9"/>
    </row>
    <row r="510" spans="2:6" x14ac:dyDescent="0.2">
      <c r="B510" s="9"/>
      <c r="F510" s="9"/>
    </row>
    <row r="511" spans="2:6" x14ac:dyDescent="0.2">
      <c r="B511" s="9"/>
      <c r="F511" s="9"/>
    </row>
    <row r="512" spans="2:6" x14ac:dyDescent="0.2">
      <c r="B512" s="9"/>
      <c r="F512" s="9"/>
    </row>
    <row r="513" spans="2:6" x14ac:dyDescent="0.2">
      <c r="B513" s="9"/>
      <c r="F513" s="9"/>
    </row>
    <row r="514" spans="2:6" x14ac:dyDescent="0.2">
      <c r="B514" s="9"/>
      <c r="F514" s="9"/>
    </row>
    <row r="515" spans="2:6" x14ac:dyDescent="0.2">
      <c r="B515" s="9"/>
      <c r="F515" s="9"/>
    </row>
    <row r="516" spans="2:6" x14ac:dyDescent="0.2">
      <c r="B516" s="9"/>
      <c r="F516" s="9"/>
    </row>
    <row r="517" spans="2:6" x14ac:dyDescent="0.2">
      <c r="B517" s="9"/>
      <c r="F517" s="9"/>
    </row>
    <row r="518" spans="2:6" x14ac:dyDescent="0.2">
      <c r="B518" s="9"/>
      <c r="F518" s="9"/>
    </row>
    <row r="519" spans="2:6" x14ac:dyDescent="0.2">
      <c r="B519" s="9"/>
      <c r="F519" s="9"/>
    </row>
    <row r="520" spans="2:6" x14ac:dyDescent="0.2">
      <c r="B520" s="9"/>
      <c r="F520" s="9"/>
    </row>
    <row r="521" spans="2:6" x14ac:dyDescent="0.2">
      <c r="B521" s="9"/>
      <c r="F521" s="9"/>
    </row>
    <row r="522" spans="2:6" x14ac:dyDescent="0.2">
      <c r="B522" s="9"/>
      <c r="F522" s="9"/>
    </row>
    <row r="523" spans="2:6" x14ac:dyDescent="0.2">
      <c r="B523" s="9"/>
      <c r="F523" s="9"/>
    </row>
    <row r="524" spans="2:6" x14ac:dyDescent="0.2">
      <c r="B524" s="9"/>
      <c r="F524" s="9"/>
    </row>
    <row r="525" spans="2:6" x14ac:dyDescent="0.2">
      <c r="B525" s="9"/>
      <c r="F525" s="9"/>
    </row>
    <row r="526" spans="2:6" x14ac:dyDescent="0.2">
      <c r="B526" s="9"/>
      <c r="F526" s="9"/>
    </row>
    <row r="527" spans="2:6" x14ac:dyDescent="0.2">
      <c r="B527" s="9"/>
      <c r="F527" s="9"/>
    </row>
    <row r="528" spans="2:6" x14ac:dyDescent="0.2">
      <c r="B528" s="9"/>
      <c r="F528" s="9"/>
    </row>
    <row r="529" spans="2:6" x14ac:dyDescent="0.2">
      <c r="B529" s="9"/>
      <c r="F529" s="9"/>
    </row>
    <row r="530" spans="2:6" x14ac:dyDescent="0.2">
      <c r="B530" s="9"/>
      <c r="F530" s="9"/>
    </row>
    <row r="531" spans="2:6" x14ac:dyDescent="0.2">
      <c r="B531" s="9"/>
      <c r="F531" s="9"/>
    </row>
    <row r="532" spans="2:6" x14ac:dyDescent="0.2">
      <c r="B532" s="9"/>
      <c r="F532" s="9"/>
    </row>
    <row r="533" spans="2:6" x14ac:dyDescent="0.2">
      <c r="B533" s="9"/>
      <c r="F533" s="9"/>
    </row>
    <row r="534" spans="2:6" x14ac:dyDescent="0.2">
      <c r="B534" s="9"/>
      <c r="F534" s="9"/>
    </row>
    <row r="535" spans="2:6" x14ac:dyDescent="0.2">
      <c r="B535" s="9"/>
      <c r="F535" s="9"/>
    </row>
    <row r="536" spans="2:6" x14ac:dyDescent="0.2">
      <c r="B536" s="9"/>
      <c r="F536" s="9"/>
    </row>
    <row r="537" spans="2:6" x14ac:dyDescent="0.2">
      <c r="B537" s="9"/>
      <c r="F537" s="9"/>
    </row>
    <row r="538" spans="2:6" x14ac:dyDescent="0.2">
      <c r="B538" s="9"/>
      <c r="F538" s="9"/>
    </row>
    <row r="539" spans="2:6" x14ac:dyDescent="0.2">
      <c r="B539" s="9"/>
      <c r="F539" s="9"/>
    </row>
    <row r="540" spans="2:6" x14ac:dyDescent="0.2">
      <c r="B540" s="9"/>
      <c r="F540" s="9"/>
    </row>
    <row r="541" spans="2:6" x14ac:dyDescent="0.2">
      <c r="B541" s="9"/>
      <c r="F541" s="9"/>
    </row>
    <row r="542" spans="2:6" x14ac:dyDescent="0.2">
      <c r="B542" s="9"/>
      <c r="F542" s="9"/>
    </row>
    <row r="543" spans="2:6" x14ac:dyDescent="0.2">
      <c r="B543" s="9"/>
      <c r="F543" s="9"/>
    </row>
    <row r="544" spans="2:6" x14ac:dyDescent="0.2">
      <c r="B544" s="9"/>
      <c r="F544" s="9"/>
    </row>
    <row r="545" spans="2:6" x14ac:dyDescent="0.2">
      <c r="B545" s="9"/>
      <c r="F545" s="9"/>
    </row>
    <row r="546" spans="2:6" x14ac:dyDescent="0.2">
      <c r="B546" s="9"/>
      <c r="F546" s="9"/>
    </row>
    <row r="547" spans="2:6" x14ac:dyDescent="0.2">
      <c r="B547" s="9"/>
      <c r="F547" s="9"/>
    </row>
    <row r="548" spans="2:6" x14ac:dyDescent="0.2">
      <c r="B548" s="9"/>
      <c r="F548" s="9"/>
    </row>
    <row r="549" spans="2:6" x14ac:dyDescent="0.2">
      <c r="B549" s="9"/>
      <c r="F549" s="9"/>
    </row>
    <row r="550" spans="2:6" x14ac:dyDescent="0.2">
      <c r="B550" s="9"/>
      <c r="F550" s="9"/>
    </row>
    <row r="551" spans="2:6" x14ac:dyDescent="0.2">
      <c r="B551" s="9"/>
      <c r="F551" s="9"/>
    </row>
    <row r="552" spans="2:6" x14ac:dyDescent="0.2">
      <c r="B552" s="9"/>
      <c r="F552" s="9"/>
    </row>
    <row r="553" spans="2:6" x14ac:dyDescent="0.2">
      <c r="B553" s="9"/>
      <c r="F553" s="9"/>
    </row>
    <row r="554" spans="2:6" x14ac:dyDescent="0.2">
      <c r="B554" s="9"/>
      <c r="F554" s="9"/>
    </row>
    <row r="555" spans="2:6" x14ac:dyDescent="0.2">
      <c r="B555" s="9"/>
      <c r="F555" s="9"/>
    </row>
    <row r="556" spans="2:6" x14ac:dyDescent="0.2">
      <c r="B556" s="9"/>
      <c r="F556" s="9"/>
    </row>
    <row r="557" spans="2:6" x14ac:dyDescent="0.2">
      <c r="B557" s="9"/>
      <c r="F557" s="9"/>
    </row>
    <row r="558" spans="2:6" x14ac:dyDescent="0.2">
      <c r="B558" s="9"/>
      <c r="F558" s="9"/>
    </row>
    <row r="559" spans="2:6" x14ac:dyDescent="0.2">
      <c r="B559" s="9"/>
      <c r="F559" s="9"/>
    </row>
    <row r="560" spans="2:6" x14ac:dyDescent="0.2">
      <c r="B560" s="9"/>
      <c r="F560" s="9"/>
    </row>
    <row r="561" spans="2:6" x14ac:dyDescent="0.2">
      <c r="B561" s="9"/>
      <c r="F561" s="9"/>
    </row>
    <row r="562" spans="2:6" x14ac:dyDescent="0.2">
      <c r="B562" s="9"/>
      <c r="F562" s="9"/>
    </row>
    <row r="563" spans="2:6" x14ac:dyDescent="0.2">
      <c r="B563" s="9"/>
      <c r="F563" s="9"/>
    </row>
    <row r="564" spans="2:6" x14ac:dyDescent="0.2">
      <c r="B564" s="9"/>
      <c r="F564" s="9"/>
    </row>
    <row r="565" spans="2:6" x14ac:dyDescent="0.2">
      <c r="B565" s="9"/>
      <c r="F565" s="9"/>
    </row>
    <row r="566" spans="2:6" x14ac:dyDescent="0.2">
      <c r="B566" s="9"/>
      <c r="F566" s="9"/>
    </row>
    <row r="567" spans="2:6" x14ac:dyDescent="0.2">
      <c r="B567" s="9"/>
      <c r="F567" s="9"/>
    </row>
    <row r="568" spans="2:6" x14ac:dyDescent="0.2">
      <c r="B568" s="9"/>
      <c r="F568" s="9"/>
    </row>
    <row r="569" spans="2:6" x14ac:dyDescent="0.2">
      <c r="B569" s="9"/>
      <c r="F569" s="9"/>
    </row>
    <row r="570" spans="2:6" x14ac:dyDescent="0.2">
      <c r="B570" s="9"/>
      <c r="F570" s="9"/>
    </row>
    <row r="571" spans="2:6" x14ac:dyDescent="0.2">
      <c r="B571" s="9"/>
      <c r="F571" s="9"/>
    </row>
    <row r="572" spans="2:6" x14ac:dyDescent="0.2">
      <c r="B572" s="9"/>
      <c r="F572" s="9"/>
    </row>
    <row r="573" spans="2:6" x14ac:dyDescent="0.2">
      <c r="B573" s="9"/>
      <c r="F573" s="9"/>
    </row>
    <row r="574" spans="2:6" x14ac:dyDescent="0.2">
      <c r="B574" s="9"/>
      <c r="F574" s="9"/>
    </row>
    <row r="575" spans="2:6" x14ac:dyDescent="0.2">
      <c r="B575" s="9"/>
      <c r="F575" s="9"/>
    </row>
    <row r="576" spans="2:6" x14ac:dyDescent="0.2">
      <c r="B576" s="9"/>
      <c r="F576" s="9"/>
    </row>
    <row r="577" spans="2:6" x14ac:dyDescent="0.2">
      <c r="B577" s="9"/>
      <c r="F577" s="9"/>
    </row>
    <row r="578" spans="2:6" x14ac:dyDescent="0.2">
      <c r="B578" s="9"/>
      <c r="F578" s="9"/>
    </row>
    <row r="579" spans="2:6" x14ac:dyDescent="0.2">
      <c r="B579" s="9"/>
      <c r="F579" s="9"/>
    </row>
    <row r="580" spans="2:6" x14ac:dyDescent="0.2">
      <c r="B580" s="9"/>
      <c r="F580" s="9"/>
    </row>
    <row r="581" spans="2:6" x14ac:dyDescent="0.2">
      <c r="B581" s="9"/>
      <c r="F581" s="9"/>
    </row>
    <row r="582" spans="2:6" x14ac:dyDescent="0.2">
      <c r="B582" s="9"/>
      <c r="F582" s="9"/>
    </row>
    <row r="583" spans="2:6" x14ac:dyDescent="0.2">
      <c r="B583" s="9"/>
      <c r="F583" s="9"/>
    </row>
    <row r="584" spans="2:6" x14ac:dyDescent="0.2">
      <c r="B584" s="9"/>
      <c r="F584" s="9"/>
    </row>
    <row r="585" spans="2:6" x14ac:dyDescent="0.2">
      <c r="B585" s="9"/>
      <c r="F585" s="9"/>
    </row>
    <row r="586" spans="2:6" x14ac:dyDescent="0.2">
      <c r="B586" s="9"/>
      <c r="F586" s="9"/>
    </row>
    <row r="587" spans="2:6" x14ac:dyDescent="0.2">
      <c r="B587" s="9"/>
      <c r="F587" s="9"/>
    </row>
    <row r="588" spans="2:6" x14ac:dyDescent="0.2">
      <c r="B588" s="9"/>
      <c r="F588" s="9"/>
    </row>
    <row r="589" spans="2:6" x14ac:dyDescent="0.2">
      <c r="B589" s="9"/>
      <c r="F589" s="9"/>
    </row>
    <row r="590" spans="2:6" x14ac:dyDescent="0.2">
      <c r="B590" s="9"/>
      <c r="F590" s="9"/>
    </row>
    <row r="591" spans="2:6" x14ac:dyDescent="0.2">
      <c r="B591" s="9"/>
      <c r="F591" s="9"/>
    </row>
    <row r="592" spans="2:6" x14ac:dyDescent="0.2">
      <c r="B592" s="9"/>
      <c r="F592" s="9"/>
    </row>
    <row r="593" spans="2:6" x14ac:dyDescent="0.2">
      <c r="B593" s="9"/>
      <c r="F593" s="9"/>
    </row>
    <row r="594" spans="2:6" x14ac:dyDescent="0.2">
      <c r="B594" s="9"/>
      <c r="F594" s="9"/>
    </row>
    <row r="595" spans="2:6" x14ac:dyDescent="0.2">
      <c r="B595" s="9"/>
      <c r="F595" s="9"/>
    </row>
    <row r="596" spans="2:6" x14ac:dyDescent="0.2">
      <c r="B596" s="9"/>
      <c r="F596" s="9"/>
    </row>
    <row r="597" spans="2:6" x14ac:dyDescent="0.2">
      <c r="B597" s="9"/>
      <c r="F597" s="9"/>
    </row>
    <row r="598" spans="2:6" x14ac:dyDescent="0.2">
      <c r="B598" s="9"/>
      <c r="F598" s="9"/>
    </row>
    <row r="599" spans="2:6" x14ac:dyDescent="0.2">
      <c r="B599" s="9"/>
      <c r="F599" s="9"/>
    </row>
    <row r="600" spans="2:6" x14ac:dyDescent="0.2">
      <c r="B600" s="9"/>
      <c r="F600" s="9"/>
    </row>
    <row r="601" spans="2:6" x14ac:dyDescent="0.2">
      <c r="B601" s="9"/>
      <c r="F601" s="9"/>
    </row>
    <row r="602" spans="2:6" x14ac:dyDescent="0.2">
      <c r="B602" s="9"/>
      <c r="F602" s="9"/>
    </row>
    <row r="603" spans="2:6" x14ac:dyDescent="0.2">
      <c r="B603" s="9"/>
      <c r="F603" s="9"/>
    </row>
    <row r="604" spans="2:6" x14ac:dyDescent="0.2">
      <c r="B604" s="9"/>
      <c r="F604" s="9"/>
    </row>
    <row r="605" spans="2:6" x14ac:dyDescent="0.2">
      <c r="B605" s="9"/>
      <c r="F605" s="9"/>
    </row>
    <row r="606" spans="2:6" x14ac:dyDescent="0.2">
      <c r="B606" s="9"/>
      <c r="F606" s="9"/>
    </row>
    <row r="607" spans="2:6" x14ac:dyDescent="0.2">
      <c r="B607" s="9"/>
      <c r="F607" s="9"/>
    </row>
    <row r="608" spans="2:6" x14ac:dyDescent="0.2">
      <c r="B608" s="9"/>
      <c r="F608" s="9"/>
    </row>
    <row r="609" spans="2:6" x14ac:dyDescent="0.2">
      <c r="B609" s="9"/>
      <c r="F609" s="9"/>
    </row>
    <row r="610" spans="2:6" x14ac:dyDescent="0.2">
      <c r="B610" s="9"/>
      <c r="F610" s="9"/>
    </row>
    <row r="611" spans="2:6" x14ac:dyDescent="0.2">
      <c r="B611" s="9"/>
      <c r="F611" s="9"/>
    </row>
    <row r="612" spans="2:6" x14ac:dyDescent="0.2">
      <c r="B612" s="9"/>
      <c r="F612" s="9"/>
    </row>
    <row r="613" spans="2:6" x14ac:dyDescent="0.2">
      <c r="B613" s="9"/>
      <c r="F613" s="9"/>
    </row>
    <row r="614" spans="2:6" x14ac:dyDescent="0.2">
      <c r="B614" s="9"/>
      <c r="F614" s="9"/>
    </row>
    <row r="615" spans="2:6" x14ac:dyDescent="0.2">
      <c r="B615" s="9"/>
      <c r="F615" s="9"/>
    </row>
    <row r="616" spans="2:6" x14ac:dyDescent="0.2">
      <c r="B616" s="9"/>
      <c r="F616" s="9"/>
    </row>
    <row r="617" spans="2:6" x14ac:dyDescent="0.2">
      <c r="B617" s="9"/>
      <c r="F617" s="9"/>
    </row>
    <row r="618" spans="2:6" x14ac:dyDescent="0.2">
      <c r="B618" s="9"/>
      <c r="F618" s="9"/>
    </row>
    <row r="619" spans="2:6" x14ac:dyDescent="0.2">
      <c r="B619" s="9"/>
      <c r="F619" s="9"/>
    </row>
    <row r="620" spans="2:6" x14ac:dyDescent="0.2">
      <c r="B620" s="9"/>
      <c r="F620" s="9"/>
    </row>
    <row r="621" spans="2:6" x14ac:dyDescent="0.2">
      <c r="B621" s="9"/>
      <c r="F621" s="9"/>
    </row>
    <row r="622" spans="2:6" x14ac:dyDescent="0.2">
      <c r="B622" s="9"/>
      <c r="F622" s="9"/>
    </row>
    <row r="623" spans="2:6" x14ac:dyDescent="0.2">
      <c r="B623" s="9"/>
      <c r="F623" s="9"/>
    </row>
    <row r="624" spans="2:6" x14ac:dyDescent="0.2">
      <c r="B624" s="9"/>
      <c r="F624" s="9"/>
    </row>
    <row r="625" spans="2:6" x14ac:dyDescent="0.2">
      <c r="B625" s="9"/>
      <c r="F625" s="9"/>
    </row>
    <row r="626" spans="2:6" x14ac:dyDescent="0.2">
      <c r="B626" s="9"/>
      <c r="F626" s="9"/>
    </row>
    <row r="627" spans="2:6" x14ac:dyDescent="0.2">
      <c r="B627" s="9"/>
      <c r="F627" s="9"/>
    </row>
    <row r="628" spans="2:6" x14ac:dyDescent="0.2">
      <c r="B628" s="9"/>
      <c r="F628" s="9"/>
    </row>
    <row r="629" spans="2:6" x14ac:dyDescent="0.2">
      <c r="B629" s="9"/>
      <c r="F629" s="9"/>
    </row>
    <row r="630" spans="2:6" x14ac:dyDescent="0.2">
      <c r="B630" s="9"/>
      <c r="F630" s="9"/>
    </row>
    <row r="631" spans="2:6" x14ac:dyDescent="0.2">
      <c r="B631" s="9"/>
      <c r="F631" s="9"/>
    </row>
    <row r="632" spans="2:6" x14ac:dyDescent="0.2">
      <c r="B632" s="9"/>
      <c r="F632" s="9"/>
    </row>
    <row r="633" spans="2:6" x14ac:dyDescent="0.2">
      <c r="B633" s="9"/>
      <c r="F633" s="9"/>
    </row>
    <row r="634" spans="2:6" x14ac:dyDescent="0.2">
      <c r="B634" s="9"/>
      <c r="F634" s="9"/>
    </row>
    <row r="635" spans="2:6" x14ac:dyDescent="0.2">
      <c r="B635" s="9"/>
      <c r="F635" s="9"/>
    </row>
    <row r="636" spans="2:6" x14ac:dyDescent="0.2">
      <c r="B636" s="9"/>
      <c r="F636" s="9"/>
    </row>
    <row r="637" spans="2:6" x14ac:dyDescent="0.2">
      <c r="B637" s="9"/>
      <c r="F637" s="9"/>
    </row>
    <row r="638" spans="2:6" x14ac:dyDescent="0.2">
      <c r="B638" s="9"/>
      <c r="F638" s="9"/>
    </row>
    <row r="639" spans="2:6" x14ac:dyDescent="0.2">
      <c r="B639" s="9"/>
      <c r="F639" s="9"/>
    </row>
    <row r="640" spans="2:6" x14ac:dyDescent="0.2">
      <c r="B640" s="9"/>
      <c r="F640" s="9"/>
    </row>
    <row r="641" spans="2:6" x14ac:dyDescent="0.2">
      <c r="B641" s="9"/>
      <c r="F641" s="9"/>
    </row>
    <row r="642" spans="2:6" x14ac:dyDescent="0.2">
      <c r="B642" s="9"/>
      <c r="F642" s="9"/>
    </row>
    <row r="643" spans="2:6" x14ac:dyDescent="0.2">
      <c r="B643" s="9"/>
      <c r="F643" s="9"/>
    </row>
    <row r="644" spans="2:6" x14ac:dyDescent="0.2">
      <c r="B644" s="9"/>
      <c r="F644" s="9"/>
    </row>
    <row r="645" spans="2:6" x14ac:dyDescent="0.2">
      <c r="B645" s="9"/>
      <c r="F645" s="9"/>
    </row>
    <row r="646" spans="2:6" x14ac:dyDescent="0.2">
      <c r="B646" s="9"/>
      <c r="F646" s="9"/>
    </row>
    <row r="647" spans="2:6" x14ac:dyDescent="0.2">
      <c r="B647" s="9"/>
      <c r="F647" s="9"/>
    </row>
    <row r="648" spans="2:6" x14ac:dyDescent="0.2">
      <c r="B648" s="9"/>
      <c r="F648" s="9"/>
    </row>
    <row r="649" spans="2:6" x14ac:dyDescent="0.2">
      <c r="B649" s="9"/>
      <c r="F649" s="9"/>
    </row>
    <row r="650" spans="2:6" x14ac:dyDescent="0.2">
      <c r="B650" s="9"/>
      <c r="F650" s="9"/>
    </row>
    <row r="651" spans="2:6" x14ac:dyDescent="0.2">
      <c r="B651" s="9"/>
      <c r="F651" s="9"/>
    </row>
    <row r="652" spans="2:6" x14ac:dyDescent="0.2">
      <c r="B652" s="9"/>
      <c r="F652" s="9"/>
    </row>
    <row r="653" spans="2:6" x14ac:dyDescent="0.2">
      <c r="B653" s="9"/>
      <c r="F653" s="9"/>
    </row>
    <row r="654" spans="2:6" x14ac:dyDescent="0.2">
      <c r="B654" s="9"/>
      <c r="F654" s="9"/>
    </row>
    <row r="655" spans="2:6" x14ac:dyDescent="0.2">
      <c r="B655" s="9"/>
      <c r="F655" s="9"/>
    </row>
    <row r="656" spans="2:6" x14ac:dyDescent="0.2">
      <c r="B656" s="9"/>
      <c r="F656" s="9"/>
    </row>
    <row r="657" spans="2:6" x14ac:dyDescent="0.2">
      <c r="B657" s="9"/>
      <c r="F657" s="9"/>
    </row>
    <row r="658" spans="2:6" x14ac:dyDescent="0.2">
      <c r="B658" s="9"/>
      <c r="F658" s="9"/>
    </row>
    <row r="659" spans="2:6" x14ac:dyDescent="0.2">
      <c r="B659" s="9"/>
      <c r="F659" s="9"/>
    </row>
    <row r="660" spans="2:6" x14ac:dyDescent="0.2">
      <c r="B660" s="9"/>
      <c r="F660" s="9"/>
    </row>
    <row r="661" spans="2:6" x14ac:dyDescent="0.2">
      <c r="B661" s="9"/>
      <c r="F661" s="9"/>
    </row>
    <row r="662" spans="2:6" x14ac:dyDescent="0.2">
      <c r="B662" s="9"/>
      <c r="F662" s="9"/>
    </row>
    <row r="663" spans="2:6" x14ac:dyDescent="0.2">
      <c r="B663" s="9"/>
      <c r="F663" s="9"/>
    </row>
    <row r="664" spans="2:6" x14ac:dyDescent="0.2">
      <c r="B664" s="9"/>
      <c r="F664" s="9"/>
    </row>
    <row r="665" spans="2:6" x14ac:dyDescent="0.2">
      <c r="B665" s="9"/>
      <c r="F665" s="9"/>
    </row>
    <row r="666" spans="2:6" x14ac:dyDescent="0.2">
      <c r="B666" s="9"/>
      <c r="F666" s="9"/>
    </row>
    <row r="667" spans="2:6" x14ac:dyDescent="0.2">
      <c r="B667" s="9"/>
      <c r="F667" s="9"/>
    </row>
    <row r="668" spans="2:6" x14ac:dyDescent="0.2">
      <c r="B668" s="9"/>
      <c r="F668" s="9"/>
    </row>
    <row r="669" spans="2:6" x14ac:dyDescent="0.2">
      <c r="B669" s="9"/>
      <c r="F669" s="9"/>
    </row>
    <row r="670" spans="2:6" x14ac:dyDescent="0.2">
      <c r="B670" s="9"/>
      <c r="F670" s="9"/>
    </row>
    <row r="671" spans="2:6" x14ac:dyDescent="0.2">
      <c r="B671" s="9"/>
      <c r="F671" s="9"/>
    </row>
    <row r="672" spans="2:6" x14ac:dyDescent="0.2">
      <c r="B672" s="9"/>
      <c r="F672" s="9"/>
    </row>
    <row r="673" spans="2:6" x14ac:dyDescent="0.2">
      <c r="B673" s="9"/>
      <c r="F673" s="9"/>
    </row>
    <row r="674" spans="2:6" x14ac:dyDescent="0.2">
      <c r="B674" s="9"/>
      <c r="F674" s="9"/>
    </row>
    <row r="675" spans="2:6" x14ac:dyDescent="0.2">
      <c r="B675" s="9"/>
      <c r="F675" s="9"/>
    </row>
    <row r="676" spans="2:6" x14ac:dyDescent="0.2">
      <c r="B676" s="9"/>
      <c r="F676" s="9"/>
    </row>
    <row r="677" spans="2:6" x14ac:dyDescent="0.2">
      <c r="B677" s="9"/>
      <c r="F677" s="9"/>
    </row>
    <row r="678" spans="2:6" x14ac:dyDescent="0.2">
      <c r="B678" s="9"/>
      <c r="F678" s="9"/>
    </row>
    <row r="679" spans="2:6" x14ac:dyDescent="0.2">
      <c r="B679" s="9"/>
      <c r="F679" s="9"/>
    </row>
    <row r="680" spans="2:6" x14ac:dyDescent="0.2">
      <c r="B680" s="9"/>
      <c r="F680" s="9"/>
    </row>
    <row r="681" spans="2:6" x14ac:dyDescent="0.2">
      <c r="B681" s="9"/>
      <c r="F681" s="9"/>
    </row>
    <row r="682" spans="2:6" x14ac:dyDescent="0.2">
      <c r="B682" s="9"/>
      <c r="F682" s="9"/>
    </row>
    <row r="683" spans="2:6" x14ac:dyDescent="0.2">
      <c r="B683" s="9"/>
      <c r="F683" s="9"/>
    </row>
    <row r="684" spans="2:6" x14ac:dyDescent="0.2">
      <c r="B684" s="9"/>
      <c r="F684" s="9"/>
    </row>
    <row r="685" spans="2:6" x14ac:dyDescent="0.2">
      <c r="B685" s="9"/>
      <c r="F685" s="9"/>
    </row>
    <row r="686" spans="2:6" x14ac:dyDescent="0.2">
      <c r="B686" s="9"/>
      <c r="F686" s="9"/>
    </row>
    <row r="687" spans="2:6" x14ac:dyDescent="0.2">
      <c r="B687" s="9"/>
      <c r="F687" s="9"/>
    </row>
    <row r="688" spans="2:6" x14ac:dyDescent="0.2">
      <c r="B688" s="9"/>
      <c r="F688" s="9"/>
    </row>
    <row r="689" spans="2:6" x14ac:dyDescent="0.2">
      <c r="B689" s="9"/>
      <c r="F689" s="9"/>
    </row>
    <row r="690" spans="2:6" x14ac:dyDescent="0.2">
      <c r="B690" s="9"/>
      <c r="F690" s="9"/>
    </row>
    <row r="691" spans="2:6" x14ac:dyDescent="0.2">
      <c r="B691" s="9"/>
      <c r="F691" s="9"/>
    </row>
    <row r="692" spans="2:6" x14ac:dyDescent="0.2">
      <c r="B692" s="9"/>
      <c r="F692" s="9"/>
    </row>
    <row r="693" spans="2:6" x14ac:dyDescent="0.2">
      <c r="B693" s="9"/>
      <c r="F693" s="9"/>
    </row>
    <row r="694" spans="2:6" x14ac:dyDescent="0.2">
      <c r="B694" s="9"/>
      <c r="F694" s="9"/>
    </row>
    <row r="695" spans="2:6" x14ac:dyDescent="0.2">
      <c r="B695" s="9"/>
      <c r="F695" s="9"/>
    </row>
    <row r="696" spans="2:6" x14ac:dyDescent="0.2">
      <c r="B696" s="9"/>
      <c r="F696" s="9"/>
    </row>
    <row r="697" spans="2:6" x14ac:dyDescent="0.2">
      <c r="B697" s="9"/>
      <c r="F697" s="9"/>
    </row>
    <row r="698" spans="2:6" x14ac:dyDescent="0.2">
      <c r="B698" s="9"/>
      <c r="F698" s="9"/>
    </row>
    <row r="699" spans="2:6" x14ac:dyDescent="0.2">
      <c r="B699" s="9"/>
      <c r="F699" s="9"/>
    </row>
    <row r="700" spans="2:6" x14ac:dyDescent="0.2">
      <c r="B700" s="9"/>
      <c r="F700" s="9"/>
    </row>
    <row r="701" spans="2:6" x14ac:dyDescent="0.2">
      <c r="B701" s="9"/>
      <c r="F701" s="9"/>
    </row>
    <row r="702" spans="2:6" x14ac:dyDescent="0.2">
      <c r="B702" s="9"/>
      <c r="F702" s="9"/>
    </row>
    <row r="703" spans="2:6" x14ac:dyDescent="0.2">
      <c r="B703" s="9"/>
      <c r="F703" s="9"/>
    </row>
    <row r="704" spans="2:6" x14ac:dyDescent="0.2">
      <c r="B704" s="9"/>
      <c r="F704" s="9"/>
    </row>
    <row r="705" spans="2:6" x14ac:dyDescent="0.2">
      <c r="B705" s="9"/>
      <c r="F705" s="9"/>
    </row>
    <row r="706" spans="2:6" x14ac:dyDescent="0.2">
      <c r="B706" s="9"/>
      <c r="F706" s="9"/>
    </row>
    <row r="707" spans="2:6" x14ac:dyDescent="0.2">
      <c r="B707" s="9"/>
      <c r="F707" s="9"/>
    </row>
    <row r="708" spans="2:6" x14ac:dyDescent="0.2">
      <c r="B708" s="9"/>
      <c r="F708" s="9"/>
    </row>
    <row r="709" spans="2:6" x14ac:dyDescent="0.2">
      <c r="B709" s="9"/>
      <c r="F709" s="9"/>
    </row>
    <row r="710" spans="2:6" x14ac:dyDescent="0.2">
      <c r="B710" s="9"/>
      <c r="F710" s="9"/>
    </row>
    <row r="711" spans="2:6" x14ac:dyDescent="0.2">
      <c r="B711" s="9"/>
      <c r="F711" s="9"/>
    </row>
    <row r="712" spans="2:6" x14ac:dyDescent="0.2">
      <c r="B712" s="9"/>
      <c r="F712" s="9"/>
    </row>
    <row r="713" spans="2:6" x14ac:dyDescent="0.2">
      <c r="B713" s="9"/>
      <c r="F713" s="9"/>
    </row>
    <row r="714" spans="2:6" x14ac:dyDescent="0.2">
      <c r="B714" s="9"/>
      <c r="F714" s="9"/>
    </row>
    <row r="715" spans="2:6" x14ac:dyDescent="0.2">
      <c r="B715" s="9"/>
      <c r="F715" s="9"/>
    </row>
    <row r="716" spans="2:6" x14ac:dyDescent="0.2">
      <c r="B716" s="9"/>
      <c r="F716" s="9"/>
    </row>
    <row r="717" spans="2:6" x14ac:dyDescent="0.2">
      <c r="B717" s="9"/>
      <c r="F717" s="9"/>
    </row>
    <row r="718" spans="2:6" x14ac:dyDescent="0.2">
      <c r="B718" s="9"/>
      <c r="F718" s="9"/>
    </row>
    <row r="719" spans="2:6" x14ac:dyDescent="0.2">
      <c r="B719" s="9"/>
      <c r="F719" s="9"/>
    </row>
    <row r="720" spans="2:6" x14ac:dyDescent="0.2">
      <c r="B720" s="9"/>
      <c r="F720" s="9"/>
    </row>
    <row r="721" spans="2:6" x14ac:dyDescent="0.2">
      <c r="B721" s="9"/>
      <c r="F721" s="9"/>
    </row>
    <row r="722" spans="2:6" x14ac:dyDescent="0.2">
      <c r="B722" s="9"/>
      <c r="F722" s="9"/>
    </row>
    <row r="723" spans="2:6" x14ac:dyDescent="0.2">
      <c r="B723" s="9"/>
      <c r="F723" s="9"/>
    </row>
    <row r="724" spans="2:6" x14ac:dyDescent="0.2">
      <c r="B724" s="9"/>
      <c r="F724" s="9"/>
    </row>
    <row r="725" spans="2:6" x14ac:dyDescent="0.2">
      <c r="B725" s="9"/>
      <c r="F725" s="9"/>
    </row>
    <row r="726" spans="2:6" x14ac:dyDescent="0.2">
      <c r="B726" s="9"/>
      <c r="F726" s="9"/>
    </row>
    <row r="727" spans="2:6" x14ac:dyDescent="0.2">
      <c r="B727" s="9"/>
      <c r="F727" s="9"/>
    </row>
    <row r="728" spans="2:6" x14ac:dyDescent="0.2">
      <c r="B728" s="9"/>
      <c r="F728" s="9"/>
    </row>
    <row r="729" spans="2:6" x14ac:dyDescent="0.2">
      <c r="B729" s="9"/>
      <c r="F729" s="9"/>
    </row>
    <row r="730" spans="2:6" x14ac:dyDescent="0.2">
      <c r="B730" s="9"/>
      <c r="F730" s="9"/>
    </row>
    <row r="731" spans="2:6" x14ac:dyDescent="0.2">
      <c r="B731" s="9"/>
      <c r="F731" s="9"/>
    </row>
    <row r="732" spans="2:6" x14ac:dyDescent="0.2">
      <c r="B732" s="9"/>
      <c r="F732" s="9"/>
    </row>
    <row r="733" spans="2:6" x14ac:dyDescent="0.2">
      <c r="B733" s="9"/>
      <c r="F733" s="9"/>
    </row>
    <row r="734" spans="2:6" x14ac:dyDescent="0.2">
      <c r="B734" s="9"/>
      <c r="F734" s="9"/>
    </row>
    <row r="735" spans="2:6" x14ac:dyDescent="0.2">
      <c r="B735" s="9"/>
      <c r="F735" s="9"/>
    </row>
    <row r="736" spans="2:6" x14ac:dyDescent="0.2">
      <c r="B736" s="9"/>
      <c r="F736" s="9"/>
    </row>
    <row r="737" spans="2:6" x14ac:dyDescent="0.2">
      <c r="B737" s="9"/>
      <c r="F737" s="9"/>
    </row>
    <row r="738" spans="2:6" x14ac:dyDescent="0.2">
      <c r="B738" s="9"/>
      <c r="F738" s="9"/>
    </row>
    <row r="739" spans="2:6" x14ac:dyDescent="0.2">
      <c r="B739" s="9"/>
      <c r="F739" s="9"/>
    </row>
    <row r="740" spans="2:6" x14ac:dyDescent="0.2">
      <c r="B740" s="9"/>
      <c r="F740" s="9"/>
    </row>
    <row r="741" spans="2:6" x14ac:dyDescent="0.2">
      <c r="B741" s="9"/>
      <c r="F741" s="9"/>
    </row>
    <row r="742" spans="2:6" x14ac:dyDescent="0.2">
      <c r="B742" s="9"/>
      <c r="F742" s="9"/>
    </row>
    <row r="743" spans="2:6" x14ac:dyDescent="0.2">
      <c r="B743" s="9"/>
      <c r="F743" s="9"/>
    </row>
    <row r="744" spans="2:6" x14ac:dyDescent="0.2">
      <c r="B744" s="9"/>
      <c r="F744" s="9"/>
    </row>
    <row r="745" spans="2:6" x14ac:dyDescent="0.2">
      <c r="B745" s="9"/>
      <c r="F745" s="9"/>
    </row>
    <row r="746" spans="2:6" x14ac:dyDescent="0.2">
      <c r="B746" s="9"/>
      <c r="F746" s="9"/>
    </row>
    <row r="747" spans="2:6" x14ac:dyDescent="0.2">
      <c r="B747" s="9"/>
      <c r="F747" s="9"/>
    </row>
    <row r="748" spans="2:6" x14ac:dyDescent="0.2">
      <c r="B748" s="9"/>
      <c r="F748" s="9"/>
    </row>
    <row r="749" spans="2:6" x14ac:dyDescent="0.2">
      <c r="B749" s="9"/>
      <c r="F749" s="9"/>
    </row>
    <row r="750" spans="2:6" x14ac:dyDescent="0.2">
      <c r="B750" s="9"/>
      <c r="F750" s="9"/>
    </row>
    <row r="751" spans="2:6" x14ac:dyDescent="0.2">
      <c r="B751" s="9"/>
      <c r="F751" s="9"/>
    </row>
    <row r="752" spans="2:6" x14ac:dyDescent="0.2">
      <c r="B752" s="9"/>
      <c r="F752" s="9"/>
    </row>
    <row r="753" spans="2:6" x14ac:dyDescent="0.2">
      <c r="B753" s="9"/>
      <c r="F753" s="9"/>
    </row>
    <row r="754" spans="2:6" x14ac:dyDescent="0.2">
      <c r="B754" s="9"/>
      <c r="F754" s="9"/>
    </row>
    <row r="755" spans="2:6" x14ac:dyDescent="0.2">
      <c r="B755" s="9"/>
      <c r="F755" s="9"/>
    </row>
    <row r="756" spans="2:6" x14ac:dyDescent="0.2">
      <c r="B756" s="9"/>
      <c r="F756" s="9"/>
    </row>
    <row r="757" spans="2:6" x14ac:dyDescent="0.2">
      <c r="B757" s="9"/>
      <c r="F757" s="9"/>
    </row>
    <row r="758" spans="2:6" x14ac:dyDescent="0.2">
      <c r="B758" s="9"/>
      <c r="F758" s="9"/>
    </row>
    <row r="759" spans="2:6" x14ac:dyDescent="0.2">
      <c r="B759" s="9"/>
      <c r="F759" s="9"/>
    </row>
    <row r="760" spans="2:6" x14ac:dyDescent="0.2">
      <c r="B760" s="9"/>
      <c r="F760" s="9"/>
    </row>
    <row r="761" spans="2:6" x14ac:dyDescent="0.2">
      <c r="B761" s="9"/>
      <c r="F761" s="9"/>
    </row>
    <row r="762" spans="2:6" x14ac:dyDescent="0.2">
      <c r="B762" s="9"/>
      <c r="F762" s="9"/>
    </row>
    <row r="763" spans="2:6" x14ac:dyDescent="0.2">
      <c r="B763" s="9"/>
      <c r="F763" s="9"/>
    </row>
    <row r="764" spans="2:6" x14ac:dyDescent="0.2">
      <c r="B764" s="9"/>
      <c r="F764" s="9"/>
    </row>
    <row r="765" spans="2:6" x14ac:dyDescent="0.2">
      <c r="B765" s="9"/>
      <c r="F765" s="9"/>
    </row>
    <row r="766" spans="2:6" x14ac:dyDescent="0.2">
      <c r="B766" s="9"/>
      <c r="F766" s="9"/>
    </row>
    <row r="767" spans="2:6" x14ac:dyDescent="0.2">
      <c r="B767" s="9"/>
      <c r="F767" s="9"/>
    </row>
    <row r="768" spans="2:6" x14ac:dyDescent="0.2">
      <c r="B768" s="9"/>
      <c r="F768" s="9"/>
    </row>
    <row r="769" spans="2:6" x14ac:dyDescent="0.2">
      <c r="B769" s="9"/>
      <c r="F769" s="9"/>
    </row>
    <row r="770" spans="2:6" x14ac:dyDescent="0.2">
      <c r="B770" s="9"/>
      <c r="F770" s="9"/>
    </row>
    <row r="771" spans="2:6" x14ac:dyDescent="0.2">
      <c r="B771" s="9"/>
      <c r="F771" s="9"/>
    </row>
    <row r="772" spans="2:6" x14ac:dyDescent="0.2">
      <c r="B772" s="9"/>
      <c r="F772" s="9"/>
    </row>
    <row r="773" spans="2:6" x14ac:dyDescent="0.2">
      <c r="B773" s="9"/>
      <c r="F773" s="9"/>
    </row>
    <row r="774" spans="2:6" x14ac:dyDescent="0.2">
      <c r="B774" s="9"/>
      <c r="F774" s="9"/>
    </row>
    <row r="775" spans="2:6" x14ac:dyDescent="0.2">
      <c r="B775" s="9"/>
      <c r="F775" s="9"/>
    </row>
    <row r="776" spans="2:6" x14ac:dyDescent="0.2">
      <c r="B776" s="9"/>
      <c r="F776" s="9"/>
    </row>
    <row r="777" spans="2:6" x14ac:dyDescent="0.2">
      <c r="B777" s="9"/>
      <c r="F777" s="9"/>
    </row>
    <row r="778" spans="2:6" x14ac:dyDescent="0.2">
      <c r="B778" s="9"/>
      <c r="F778" s="9"/>
    </row>
    <row r="779" spans="2:6" x14ac:dyDescent="0.2">
      <c r="B779" s="9"/>
      <c r="F779" s="9"/>
    </row>
    <row r="780" spans="2:6" x14ac:dyDescent="0.2">
      <c r="B780" s="9"/>
      <c r="F780" s="9"/>
    </row>
    <row r="781" spans="2:6" x14ac:dyDescent="0.2">
      <c r="B781" s="9"/>
      <c r="F781" s="9"/>
    </row>
    <row r="782" spans="2:6" x14ac:dyDescent="0.2">
      <c r="B782" s="9"/>
      <c r="F782" s="9"/>
    </row>
    <row r="783" spans="2:6" x14ac:dyDescent="0.2">
      <c r="B783" s="9"/>
      <c r="F783" s="9"/>
    </row>
    <row r="784" spans="2:6" x14ac:dyDescent="0.2">
      <c r="B784" s="9"/>
      <c r="F784" s="9"/>
    </row>
    <row r="785" spans="2:6" x14ac:dyDescent="0.2">
      <c r="B785" s="9"/>
      <c r="F785" s="9"/>
    </row>
    <row r="786" spans="2:6" x14ac:dyDescent="0.2">
      <c r="B786" s="9"/>
      <c r="F786" s="9"/>
    </row>
    <row r="787" spans="2:6" x14ac:dyDescent="0.2">
      <c r="B787" s="9"/>
      <c r="F787" s="9"/>
    </row>
    <row r="788" spans="2:6" x14ac:dyDescent="0.2">
      <c r="B788" s="9"/>
      <c r="F788" s="9"/>
    </row>
    <row r="789" spans="2:6" x14ac:dyDescent="0.2">
      <c r="B789" s="9"/>
      <c r="F789" s="9"/>
    </row>
    <row r="790" spans="2:6" x14ac:dyDescent="0.2">
      <c r="B790" s="9"/>
      <c r="F790" s="9"/>
    </row>
    <row r="791" spans="2:6" x14ac:dyDescent="0.2">
      <c r="B791" s="9"/>
      <c r="F791" s="9"/>
    </row>
    <row r="792" spans="2:6" x14ac:dyDescent="0.2">
      <c r="B792" s="9"/>
      <c r="F792" s="9"/>
    </row>
    <row r="793" spans="2:6" x14ac:dyDescent="0.2">
      <c r="B793" s="9"/>
      <c r="F793" s="9"/>
    </row>
    <row r="794" spans="2:6" x14ac:dyDescent="0.2">
      <c r="B794" s="9"/>
      <c r="F794" s="9"/>
    </row>
    <row r="795" spans="2:6" x14ac:dyDescent="0.2">
      <c r="B795" s="9"/>
      <c r="F795" s="9"/>
    </row>
    <row r="796" spans="2:6" x14ac:dyDescent="0.2">
      <c r="B796" s="9"/>
      <c r="F796" s="9"/>
    </row>
    <row r="797" spans="2:6" x14ac:dyDescent="0.2">
      <c r="B797" s="9"/>
      <c r="F797" s="9"/>
    </row>
    <row r="798" spans="2:6" x14ac:dyDescent="0.2">
      <c r="B798" s="9"/>
      <c r="F798" s="9"/>
    </row>
  </sheetData>
  <phoneticPr fontId="8" type="noConversion"/>
  <hyperlinks>
    <hyperlink ref="A3" r:id="rId1" xr:uid="{00000000-0004-0000-0100-000000000000}"/>
    <hyperlink ref="P12" r:id="rId2" display="http://www.konkoly.hu/cgi-bin/IBVS?1255" xr:uid="{00000000-0004-0000-0100-000001000000}"/>
    <hyperlink ref="P40" r:id="rId3" display="http://www.konkoly.hu/cgi-bin/IBVS?5809" xr:uid="{00000000-0004-0000-0100-000002000000}"/>
    <hyperlink ref="P41" r:id="rId4" display="http://www.konkoly.hu/cgi-bin/IBVS?5809" xr:uid="{00000000-0004-0000-0100-000003000000}"/>
    <hyperlink ref="P91" r:id="rId5" display="http://www.bav-astro.de/sfs/BAVM_link.php?BAVMnr=193" xr:uid="{00000000-0004-0000-0100-000004000000}"/>
    <hyperlink ref="P43" r:id="rId6" display="http://www.konkoly.hu/cgi-bin/IBVS?5988" xr:uid="{00000000-0004-0000-0100-000005000000}"/>
    <hyperlink ref="P44" r:id="rId7" display="http://www.bav-astro.de/sfs/BAVM_link.php?BAVMnr=234" xr:uid="{00000000-0004-0000-0100-000006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2024-01-11T01:55:18Z</dcterms:modified>
</cp:coreProperties>
</file>