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FCF3331-9AC6-4955-B654-458E656DAD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2" i="1"/>
  <c r="Q23" i="1"/>
  <c r="C21" i="1"/>
  <c r="E21" i="1"/>
  <c r="F21" i="1"/>
  <c r="C7" i="1"/>
  <c r="E22" i="1"/>
  <c r="F22" i="1"/>
  <c r="C8" i="1"/>
  <c r="E15" i="1"/>
  <c r="Q21" i="1"/>
  <c r="C17" i="1"/>
  <c r="G21" i="1"/>
  <c r="H21" i="1"/>
  <c r="E23" i="1"/>
  <c r="F23" i="1"/>
  <c r="G23" i="1"/>
  <c r="N23" i="1"/>
  <c r="G22" i="1"/>
  <c r="N22" i="1"/>
  <c r="C12" i="1"/>
  <c r="C16" i="1" l="1"/>
  <c r="D18" i="1" s="1"/>
  <c r="C11" i="1"/>
  <c r="O21" i="1" l="1"/>
  <c r="O23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<sst xmlns="http://schemas.openxmlformats.org/spreadsheetml/2006/main" count="47" uniqueCount="46">
  <si>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</si>
  <si>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</si>
  <si>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</si>
  <si>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</si>
  <si>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</si>
  <si>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</si>
  <si>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</si>
  <si>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</si>
  <si>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</si>
  <si>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</si>
  <si>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</si>
  <si>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</si>
  <si>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</si>
  <si>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</si>
  <si>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</si>
  <si>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</si>
  <si>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</si>
  <si>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</si>
  <si>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</si>
  <si>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</si>
  <si>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</si>
  <si>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</si>
  <si>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</si>
  <si>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</si>
  <si>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</si>
  <si>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</si>
  <si>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</si>
  <si>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</si>
  <si>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</si>
  <si>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</si>
  <si>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</si>
  <si>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</si>
  <si>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</si>
  <si>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</si>
  <si>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</si>
  <si>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</si>
  <si>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</si>
  <si>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</si>
  <si>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</si>
  <si>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EA/SD:    </t>
  </si>
  <si>
    <t>GU Aql / GSC 0490-2536</t>
  </si>
  <si>
    <t>OEJV 0074</t>
  </si>
  <si>
    <t>I</t>
  </si>
  <si>
    <t>OEJV 0094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</si>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</sst>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Aql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6E-4B36-A286-5C141C6EA0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6E-4B36-A286-5C141C6EA0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6E-4B36-A286-5C141C6EA0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6E-4B36-A286-5C141C6EA0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6E-4B36-A286-5C141C6EA0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6E-4B36-A286-5C141C6EA0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1">
                  <c:v>3.27259999976377E-2</c:v>
                </c:pt>
                <c:pt idx="2">
                  <c:v>-0.39013400000840193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6E-4B36-A286-5C141C6EA0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11946</c:v>
                </c:pt>
                <c:pt idx="2">
                  <c:v>13196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4.0739144480553575</c:v>
                </c:pt>
                <c:pt idx="1">
                  <c:v>3.27259999976377E-2</c:v>
                </c:pt>
                <c:pt idx="2">
                  <c:v>-0.39013400000840193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6E-4B36-A286-5C141C6E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330696"/>
        <c:axId val="1"/>
      </c:scatterChart>
      <c:valAx>
        <c:axId val="462330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330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E1F7A2-11E4-9168-FEAF-837A92910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25</v>
      </c>
      <c r="B2" s="29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25447.49</v>
      </c>
      <c r="D4" s="9">
        <v>2.209174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25447.49</v>
      </c>
    </row>
    <row r="8" spans="1:7" x14ac:dyDescent="0.2">
      <c r="A8" t="s">
        <v>3</v>
      </c>
      <c r="C8">
        <f>+D4</f>
        <v>2.209174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4.0739144480553575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-3.382880000048317E-4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54599.35996999999</v>
      </c>
      <c r="D15" s="16" t="s">
        <v>34</v>
      </c>
      <c r="E15" s="17">
        <f ca="1">TODAY()+15018.5-B9/24</f>
        <v>60320.5</v>
      </c>
    </row>
    <row r="16" spans="1:7" x14ac:dyDescent="0.2">
      <c r="A16" s="18" t="s">
        <v>4</v>
      </c>
      <c r="B16" s="12"/>
      <c r="C16" s="19">
        <f ca="1">+C8+C12</f>
        <v>2.2088357119999951</v>
      </c>
      <c r="D16" s="16" t="s">
        <v>35</v>
      </c>
      <c r="E16" s="17">
        <f ca="1">ROUND(2*(E15-C15)/C16,0)/2+1</f>
        <v>2591</v>
      </c>
    </row>
    <row r="17" spans="1:17" ht="13.5" thickBot="1" x14ac:dyDescent="0.25">
      <c r="A17" s="16" t="s">
        <v>31</v>
      </c>
      <c r="B17" s="12"/>
      <c r="C17" s="12">
        <f>COUNT(C21:C2191)</f>
        <v>3</v>
      </c>
      <c r="D17" s="16" t="s">
        <v>36</v>
      </c>
      <c r="E17" s="20">
        <f ca="1">+C15+C16*E16-15018.5-C9/24</f>
        <v>45304.34913312531</v>
      </c>
    </row>
    <row r="18" spans="1:17" ht="14.25" thickTop="1" thickBot="1" x14ac:dyDescent="0.25">
      <c r="A18" s="18" t="s">
        <v>5</v>
      </c>
      <c r="B18" s="12"/>
      <c r="C18" s="21">
        <f ca="1">+C15</f>
        <v>54599.35996999999</v>
      </c>
      <c r="D18" s="22">
        <f ca="1">+C16</f>
        <v>2.2088357119999951</v>
      </c>
      <c r="E18" s="23" t="s">
        <v>37</v>
      </c>
    </row>
    <row r="19" spans="1:17" ht="13.5" thickTop="1" x14ac:dyDescent="0.2">
      <c r="A19" s="27" t="s">
        <v>38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25447.49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4.0739144480553575</v>
      </c>
      <c r="Q21" s="2">
        <f>+C21-15018.5</f>
        <v>10428.990000000002</v>
      </c>
    </row>
    <row r="22" spans="1:17" x14ac:dyDescent="0.2">
      <c r="A22" s="30" t="s">
        <v>41</v>
      </c>
      <c r="B22" s="31" t="s">
        <v>42</v>
      </c>
      <c r="C22" s="30">
        <v>51838.315329999998</v>
      </c>
      <c r="D22" s="30">
        <v>3.0999999999999999E-3</v>
      </c>
      <c r="E22">
        <f>+(C22-C$7)/C$8</f>
        <v>11946.014813681491</v>
      </c>
      <c r="F22">
        <f>ROUND(2*E22,0)/2</f>
        <v>11946</v>
      </c>
      <c r="G22">
        <f>+C22-(C$7+F22*C$8)</f>
        <v>3.27259999976377E-2</v>
      </c>
      <c r="N22">
        <f>+G22</f>
        <v>3.27259999976377E-2</v>
      </c>
      <c r="O22">
        <f ca="1">+C$11+C$12*$F22</f>
        <v>3.27259999976377E-2</v>
      </c>
      <c r="Q22" s="2">
        <f>+C22-15018.5</f>
        <v>36819.815329999998</v>
      </c>
    </row>
    <row r="23" spans="1:17" x14ac:dyDescent="0.2">
      <c r="A23" s="32" t="s">
        <v>43</v>
      </c>
      <c r="B23" s="33" t="s">
        <v>44</v>
      </c>
      <c r="C23" s="32">
        <v>54599.359969999998</v>
      </c>
      <c r="D23" s="32">
        <v>2.0000000000000001E-4</v>
      </c>
      <c r="E23">
        <f>+(C23-C$7)/C$8</f>
        <v>13195.823402774067</v>
      </c>
      <c r="F23">
        <f>ROUND(2*E23,0)/2</f>
        <v>13196</v>
      </c>
      <c r="G23">
        <f>+C23-(C$7+F23*C$8)</f>
        <v>-0.39013400000840193</v>
      </c>
      <c r="N23">
        <f>+G23</f>
        <v>-0.39013400000840193</v>
      </c>
      <c r="O23">
        <f ca="1">+C$11+C$12*$F23</f>
        <v>-0.39013400000840193</v>
      </c>
      <c r="Q23" s="2">
        <f>+C23-15018.5</f>
        <v>39580.859969999998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2024-01-11T01:56:17Z</dcterms:modified>
</cp:coreProperties>
</file>