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CE2EF24-EF28-49B0-BFCF-4689B80C35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Q21" i="1"/>
  <c r="Q22" i="1"/>
  <c r="Q23" i="1"/>
  <c r="Q24" i="1"/>
  <c r="Q25" i="1"/>
  <c r="Q26" i="1"/>
  <c r="Q27" i="1"/>
  <c r="Q28" i="1"/>
  <c r="Q29" i="1"/>
  <c r="Q30" i="1"/>
  <c r="Q31" i="1"/>
  <c r="H21" i="2"/>
  <c r="G21" i="2"/>
  <c r="D21" i="2"/>
  <c r="C21" i="2"/>
  <c r="E21" i="2"/>
  <c r="B21" i="2"/>
  <c r="A21" i="2"/>
  <c r="H20" i="2"/>
  <c r="G20" i="2"/>
  <c r="D20" i="2"/>
  <c r="C20" i="2"/>
  <c r="E20" i="2"/>
  <c r="B20" i="2"/>
  <c r="A20" i="2"/>
  <c r="H19" i="2"/>
  <c r="B19" i="2"/>
  <c r="G19" i="2"/>
  <c r="C19" i="2"/>
  <c r="E19" i="2"/>
  <c r="D19" i="2"/>
  <c r="A19" i="2"/>
  <c r="H18" i="2"/>
  <c r="B18" i="2"/>
  <c r="G18" i="2"/>
  <c r="D18" i="2"/>
  <c r="C18" i="2"/>
  <c r="E18" i="2"/>
  <c r="A18" i="2"/>
  <c r="H17" i="2"/>
  <c r="G17" i="2"/>
  <c r="D17" i="2"/>
  <c r="C17" i="2"/>
  <c r="E17" i="2"/>
  <c r="B17" i="2"/>
  <c r="A17" i="2"/>
  <c r="H16" i="2"/>
  <c r="G16" i="2"/>
  <c r="D16" i="2"/>
  <c r="C16" i="2"/>
  <c r="E16" i="2"/>
  <c r="B16" i="2"/>
  <c r="A16" i="2"/>
  <c r="H15" i="2"/>
  <c r="B15" i="2"/>
  <c r="G15" i="2"/>
  <c r="C15" i="2"/>
  <c r="E15" i="2"/>
  <c r="D15" i="2"/>
  <c r="A15" i="2"/>
  <c r="H14" i="2"/>
  <c r="B14" i="2"/>
  <c r="G14" i="2"/>
  <c r="D14" i="2"/>
  <c r="C14" i="2"/>
  <c r="E14" i="2"/>
  <c r="A14" i="2"/>
  <c r="H13" i="2"/>
  <c r="G13" i="2"/>
  <c r="D13" i="2"/>
  <c r="C13" i="2"/>
  <c r="E13" i="2"/>
  <c r="B13" i="2"/>
  <c r="A13" i="2"/>
  <c r="H12" i="2"/>
  <c r="G12" i="2"/>
  <c r="D12" i="2"/>
  <c r="C12" i="2"/>
  <c r="E12" i="2"/>
  <c r="B12" i="2"/>
  <c r="A12" i="2"/>
  <c r="H11" i="2"/>
  <c r="B11" i="2"/>
  <c r="G11" i="2"/>
  <c r="C11" i="2"/>
  <c r="E11" i="2"/>
  <c r="D11" i="2"/>
  <c r="A11" i="2"/>
  <c r="A32" i="1"/>
  <c r="D9" i="1"/>
  <c r="E9" i="1"/>
  <c r="F16" i="1"/>
  <c r="C17" i="1"/>
  <c r="Q32" i="1"/>
  <c r="C12" i="1"/>
  <c r="C11" i="1"/>
  <c r="O29" i="1" l="1"/>
  <c r="O32" i="1"/>
  <c r="O28" i="1"/>
  <c r="O25" i="1"/>
  <c r="O24" i="1"/>
  <c r="O31" i="1"/>
  <c r="C15" i="1"/>
  <c r="F18" i="1" s="1"/>
  <c r="O21" i="1"/>
  <c r="O27" i="1"/>
  <c r="O23" i="1"/>
  <c r="O26" i="1"/>
  <c r="O22" i="1"/>
  <c r="O30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<sst xmlns="http://schemas.openxmlformats.org/spreadsheetml/2006/main" count="168" uniqueCount="92">
  <si>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</si>
  <si>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</si>
  <si>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</si>
  <si>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</si>
  <si>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</si>
  <si>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</si>
  <si>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</si>
  <si>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</si>
  <si>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</si>
  <si>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</si>
  <si>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</si>
  <si>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</si>
  <si>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</si>
  <si>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</si>
  <si>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</si>
  <si>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</si>
  <si>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</si>
  <si>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</si>
  <si>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</si>
  <si>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</si>
  <si>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</si>
  <si>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</si>
  <si>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</si>
  <si>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</si>
  <si>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</si>
  <si>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</si>
  <si>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</si>
  <si>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</si>
  <si>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</si>
  <si>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</si>
  <si>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</si>
  <si>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</si>
  <si>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</si>
  <si>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</si>
  <si>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</si>
  <si>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</si>
  <si>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</si>
  <si>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</si>
  <si>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</si>
  <si>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</si>
  <si>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</si>
  <si>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GCVS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</si>
  <si>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</si>
  <si>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</si>
  <si>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</si>
  <si>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</si>
  <si>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</si>
  <si>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</si>
  <si>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</si>
  <si>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</si>
  <si>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2426928.417 </t>
  </si>
  <si>
    <t> 08.08.1932 22:00 </t>
  </si>
  <si>
    <t> 0.422 </t>
  </si>
  <si>
    <t>P </t>
  </si>
  <si>
    <t> H.van Schewick </t>
  </si>
  <si>
    <t> AN 263.416 </t>
  </si>
  <si>
    <t>2427324.344 </t>
  </si>
  <si>
    <t> 08.09.1933 20:15 </t>
  </si>
  <si>
    <t> 0.486 </t>
  </si>
  <si>
    <t>2427333.333 </t>
  </si>
  <si>
    <t> 17.09.1933 19:59 </t>
  </si>
  <si>
    <t> 0.050 </t>
  </si>
  <si>
    <t>2427682.359 </t>
  </si>
  <si>
    <t> 01.09.1934 20:36 </t>
  </si>
  <si>
    <t> 0.340 </t>
  </si>
  <si>
    <t>2428756.481 </t>
  </si>
  <si>
    <t> 10.08.1937 23:32 </t>
  </si>
  <si>
    <t> -0.024 </t>
  </si>
  <si>
    <t> AN 271.138 </t>
  </si>
  <si>
    <t>2430632.42 </t>
  </si>
  <si>
    <t> 29.09.1942 22:04 </t>
  </si>
  <si>
    <t> 0.28 </t>
  </si>
  <si>
    <t> B.S.Whitney </t>
  </si>
  <si>
    <t> AJ 55.231 </t>
  </si>
  <si>
    <t>2430688.83 </t>
  </si>
  <si>
    <t> 25.11.1942 07:55 </t>
  </si>
  <si>
    <t> 0.14 </t>
  </si>
  <si>
    <t>2431376.94 </t>
  </si>
  <si>
    <t> 13.10.1944 10:33 </t>
  </si>
  <si>
    <t> 0.20 </t>
  </si>
  <si>
    <t>2432498.39 </t>
  </si>
  <si>
    <t> 08.11.1947 21:21 </t>
  </si>
  <si>
    <t> 0.04 </t>
  </si>
  <si>
    <t>2432818.99 </t>
  </si>
  <si>
    <t> 24.09.1948 11:45 </t>
  </si>
  <si>
    <t> 0.18 </t>
  </si>
  <si>
    <t>2433186.39 </t>
  </si>
  <si>
    <t> 26.09.1949 21:21 </t>
  </si>
  <si>
    <t> -0.01 </t>
  </si>
  <si>
    <t>I</t>
  </si>
  <si>
    <t>V0445 Aql / GSC 0508-1094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</si>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</sst>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0" fillId="0" borderId="0" xfId="0" applyFont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6.3979999998991843E-2</c:v>
                </c:pt>
                <c:pt idx="2">
                  <c:v>-0.37233000000196625</c:v>
                </c:pt>
                <c:pt idx="3">
                  <c:v>-8.2800000000133878E-2</c:v>
                </c:pt>
                <c:pt idx="4">
                  <c:v>-0.44614000000001397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66-4C8A-94A1-12085EFDFF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-0.14383000000088941</c:v>
                </c:pt>
                <c:pt idx="6">
                  <c:v>-0.28569000000061351</c:v>
                </c:pt>
                <c:pt idx="7">
                  <c:v>-0.22332000000096741</c:v>
                </c:pt>
                <c:pt idx="8">
                  <c:v>-0.3852100000003702</c:v>
                </c:pt>
                <c:pt idx="9">
                  <c:v>-0.24575000000186265</c:v>
                </c:pt>
                <c:pt idx="10">
                  <c:v>-0.43284000000130618</c:v>
                </c:pt>
                <c:pt idx="11">
                  <c:v>-0.42242000000260305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66-4C8A-94A1-12085EFDFF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66-4C8A-94A1-12085EFDFF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66-4C8A-94A1-12085EFDFF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66-4C8A-94A1-12085EFDFF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66-4C8A-94A1-12085EFDFF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66-4C8A-94A1-12085EFDFF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-0.1899727298872079</c:v>
                </c:pt>
                <c:pt idx="1">
                  <c:v>-0.19470360201935666</c:v>
                </c:pt>
                <c:pt idx="2">
                  <c:v>-0.19481624183202687</c:v>
                </c:pt>
                <c:pt idx="3">
                  <c:v>-0.19898391490082457</c:v>
                </c:pt>
                <c:pt idx="4">
                  <c:v>-0.21182485354522834</c:v>
                </c:pt>
                <c:pt idx="5">
                  <c:v>-0.23424017626659985</c:v>
                </c:pt>
                <c:pt idx="6">
                  <c:v>-0.23491601514262112</c:v>
                </c:pt>
                <c:pt idx="7">
                  <c:v>-0.24313872146754634</c:v>
                </c:pt>
                <c:pt idx="8">
                  <c:v>-0.25654285917530112</c:v>
                </c:pt>
                <c:pt idx="9">
                  <c:v>-0.26037261280608825</c:v>
                </c:pt>
                <c:pt idx="10">
                  <c:v>-0.26476556550022634</c:v>
                </c:pt>
                <c:pt idx="11">
                  <c:v>-0.49207270746870713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66-4C8A-94A1-12085EFDFF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</c:v>
                </c:pt>
                <c:pt idx="2">
                  <c:v>43</c:v>
                </c:pt>
                <c:pt idx="3">
                  <c:v>80</c:v>
                </c:pt>
                <c:pt idx="4">
                  <c:v>194</c:v>
                </c:pt>
                <c:pt idx="5">
                  <c:v>393</c:v>
                </c:pt>
                <c:pt idx="6">
                  <c:v>399</c:v>
                </c:pt>
                <c:pt idx="7">
                  <c:v>472</c:v>
                </c:pt>
                <c:pt idx="8">
                  <c:v>591</c:v>
                </c:pt>
                <c:pt idx="9">
                  <c:v>625</c:v>
                </c:pt>
                <c:pt idx="10">
                  <c:v>664</c:v>
                </c:pt>
                <c:pt idx="11">
                  <c:v>2682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66-4C8A-94A1-12085EFD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85616"/>
        <c:axId val="1"/>
      </c:scatterChart>
      <c:valAx>
        <c:axId val="57528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285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BF8686-5D2E-80AA-91D2-963B09589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O41" sqref="O4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90</v>
      </c>
      <c r="G1" s="31"/>
      <c r="H1" s="32"/>
      <c r="I1" s="33"/>
      <c r="J1" s="34"/>
      <c r="K1" s="35"/>
      <c r="L1" s="36"/>
      <c r="M1" s="37"/>
      <c r="N1" s="37"/>
      <c r="O1" s="33"/>
    </row>
    <row r="2" spans="1:15" x14ac:dyDescent="0.2">
      <c r="A2" t="s">
        <v>23</v>
      </c>
      <c r="B2" s="33" t="s">
        <v>91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52206.675999999999</v>
      </c>
      <c r="D4" s="28">
        <v>9.4253099999999996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3">
        <v>26928.417000000001</v>
      </c>
      <c r="D7" s="52" t="s">
        <v>55</v>
      </c>
    </row>
    <row r="8" spans="1:15" x14ac:dyDescent="0.2">
      <c r="A8" t="s">
        <v>3</v>
      </c>
      <c r="C8" s="53">
        <v>9.4253099999999996</v>
      </c>
      <c r="D8" s="29" t="s">
        <v>41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-0.1899727298872079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-1.1263981267020853E-4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52206.606347292531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9.4251973601873296</v>
      </c>
      <c r="E16" s="14" t="s">
        <v>30</v>
      </c>
      <c r="F16" s="39">
        <f ca="1">NOW()+15018.5+$C$5/24</f>
        <v>60320.688118865735</v>
      </c>
    </row>
    <row r="17" spans="1:18" ht="13.5" thickBot="1" x14ac:dyDescent="0.25">
      <c r="A17" s="14" t="s">
        <v>27</v>
      </c>
      <c r="B17" s="10"/>
      <c r="C17" s="10">
        <f>COUNT(C21:C2191)</f>
        <v>12</v>
      </c>
      <c r="E17" s="14" t="s">
        <v>35</v>
      </c>
      <c r="F17" s="15">
        <f ca="1">ROUND(2*(F16-$C$7)/$C$8,0)/2+F15</f>
        <v>3544</v>
      </c>
    </row>
    <row r="18" spans="1:18" ht="14.25" thickTop="1" thickBot="1" x14ac:dyDescent="0.25">
      <c r="A18" s="16" t="s">
        <v>5</v>
      </c>
      <c r="B18" s="10"/>
      <c r="C18" s="19">
        <f ca="1">+C15</f>
        <v>52206.606347292531</v>
      </c>
      <c r="D18" s="20">
        <f ca="1">+C16</f>
        <v>9.4251973601873296</v>
      </c>
      <c r="E18" s="14" t="s">
        <v>36</v>
      </c>
      <c r="F18" s="23">
        <f ca="1">ROUND(2*(F16-$C$15)/$C$16,0)/2+F15</f>
        <v>862</v>
      </c>
    </row>
    <row r="19" spans="1:18" ht="13.5" thickTop="1" x14ac:dyDescent="0.2">
      <c r="E19" s="14" t="s">
        <v>31</v>
      </c>
      <c r="F19" s="18">
        <f ca="1">+$C$15+$C$16*F18-15018.5-$C$5/24</f>
        <v>45313.022305107348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55</v>
      </c>
      <c r="B21" t="s">
        <v>89</v>
      </c>
      <c r="C21" s="8">
        <v>26928.417000000001</v>
      </c>
      <c r="D21" s="8" t="s">
        <v>38</v>
      </c>
      <c r="E21">
        <f t="shared" ref="E21:E32" si="0">+(C21-C$7)/C$8</f>
        <v>0</v>
      </c>
      <c r="F21">
        <f t="shared" ref="F21:F32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-0.1899727298872079</v>
      </c>
      <c r="Q21" s="2">
        <f t="shared" ref="Q21:Q32" si="4">+C21-15018.5</f>
        <v>11909.917000000001</v>
      </c>
    </row>
    <row r="22" spans="1:18" x14ac:dyDescent="0.2">
      <c r="A22" t="s">
        <v>55</v>
      </c>
      <c r="B22" t="s">
        <v>89</v>
      </c>
      <c r="C22" s="8">
        <v>27324.344000000001</v>
      </c>
      <c r="D22" s="8" t="s">
        <v>38</v>
      </c>
      <c r="E22">
        <f t="shared" si="0"/>
        <v>42.006788105643174</v>
      </c>
      <c r="F22">
        <f t="shared" si="1"/>
        <v>42</v>
      </c>
      <c r="G22">
        <f t="shared" si="2"/>
        <v>6.3979999998991843E-2</v>
      </c>
      <c r="H22">
        <f>+G22</f>
        <v>6.3979999998991843E-2</v>
      </c>
      <c r="O22">
        <f t="shared" ca="1" si="3"/>
        <v>-0.19470360201935666</v>
      </c>
      <c r="Q22" s="2">
        <f t="shared" si="4"/>
        <v>12305.844000000001</v>
      </c>
    </row>
    <row r="23" spans="1:18" x14ac:dyDescent="0.2">
      <c r="A23" t="s">
        <v>55</v>
      </c>
      <c r="B23" t="s">
        <v>89</v>
      </c>
      <c r="C23" s="8">
        <v>27333.332999999999</v>
      </c>
      <c r="D23" s="8" t="s">
        <v>38</v>
      </c>
      <c r="E23">
        <f t="shared" si="0"/>
        <v>42.960496790025736</v>
      </c>
      <c r="F23">
        <f t="shared" si="1"/>
        <v>43</v>
      </c>
      <c r="G23">
        <f t="shared" si="2"/>
        <v>-0.37233000000196625</v>
      </c>
      <c r="H23">
        <f>+G23</f>
        <v>-0.37233000000196625</v>
      </c>
      <c r="O23">
        <f t="shared" ca="1" si="3"/>
        <v>-0.19481624183202687</v>
      </c>
      <c r="Q23" s="2">
        <f t="shared" si="4"/>
        <v>12314.832999999999</v>
      </c>
    </row>
    <row r="24" spans="1:18" x14ac:dyDescent="0.2">
      <c r="A24" t="s">
        <v>55</v>
      </c>
      <c r="B24" t="s">
        <v>89</v>
      </c>
      <c r="C24" s="8">
        <v>27682.359</v>
      </c>
      <c r="D24" s="8" t="s">
        <v>38</v>
      </c>
      <c r="E24">
        <f t="shared" si="0"/>
        <v>79.991215143056209</v>
      </c>
      <c r="F24">
        <f t="shared" si="1"/>
        <v>80</v>
      </c>
      <c r="G24">
        <f t="shared" si="2"/>
        <v>-8.2800000000133878E-2</v>
      </c>
      <c r="H24">
        <f>+G24</f>
        <v>-8.2800000000133878E-2</v>
      </c>
      <c r="O24">
        <f t="shared" ca="1" si="3"/>
        <v>-0.19898391490082457</v>
      </c>
      <c r="Q24" s="2">
        <f t="shared" si="4"/>
        <v>12663.859</v>
      </c>
    </row>
    <row r="25" spans="1:18" x14ac:dyDescent="0.2">
      <c r="A25" t="s">
        <v>68</v>
      </c>
      <c r="B25" t="s">
        <v>89</v>
      </c>
      <c r="C25" s="8">
        <v>28756.481</v>
      </c>
      <c r="D25" s="8" t="s">
        <v>38</v>
      </c>
      <c r="E25">
        <f t="shared" si="0"/>
        <v>193.95266574786385</v>
      </c>
      <c r="F25">
        <f t="shared" si="1"/>
        <v>194</v>
      </c>
      <c r="G25">
        <f t="shared" si="2"/>
        <v>-0.44614000000001397</v>
      </c>
      <c r="H25">
        <f>+G25</f>
        <v>-0.44614000000001397</v>
      </c>
      <c r="O25">
        <f t="shared" ca="1" si="3"/>
        <v>-0.21182485354522834</v>
      </c>
      <c r="Q25" s="2">
        <f t="shared" si="4"/>
        <v>13737.981</v>
      </c>
    </row>
    <row r="26" spans="1:18" x14ac:dyDescent="0.2">
      <c r="A26" t="s">
        <v>73</v>
      </c>
      <c r="B26" t="s">
        <v>89</v>
      </c>
      <c r="C26" s="8">
        <v>30632.42</v>
      </c>
      <c r="D26" s="8" t="s">
        <v>38</v>
      </c>
      <c r="E26">
        <f t="shared" si="0"/>
        <v>392.98474002446574</v>
      </c>
      <c r="F26">
        <f t="shared" si="1"/>
        <v>393</v>
      </c>
      <c r="G26">
        <f t="shared" si="2"/>
        <v>-0.14383000000088941</v>
      </c>
      <c r="I26">
        <f t="shared" ref="I26:I32" si="5">+G26</f>
        <v>-0.14383000000088941</v>
      </c>
      <c r="O26">
        <f t="shared" ca="1" si="3"/>
        <v>-0.23424017626659985</v>
      </c>
      <c r="Q26" s="2">
        <f t="shared" si="4"/>
        <v>15613.919999999998</v>
      </c>
    </row>
    <row r="27" spans="1:18" x14ac:dyDescent="0.2">
      <c r="A27" t="s">
        <v>73</v>
      </c>
      <c r="B27" t="s">
        <v>89</v>
      </c>
      <c r="C27" s="8">
        <v>30688.83</v>
      </c>
      <c r="D27" s="8" t="s">
        <v>38</v>
      </c>
      <c r="E27">
        <f t="shared" si="0"/>
        <v>398.96968906062511</v>
      </c>
      <c r="F27">
        <f t="shared" si="1"/>
        <v>399</v>
      </c>
      <c r="G27">
        <f t="shared" si="2"/>
        <v>-0.28569000000061351</v>
      </c>
      <c r="I27">
        <f t="shared" si="5"/>
        <v>-0.28569000000061351</v>
      </c>
      <c r="O27">
        <f t="shared" ca="1" si="3"/>
        <v>-0.23491601514262112</v>
      </c>
      <c r="Q27" s="2">
        <f t="shared" si="4"/>
        <v>15670.330000000002</v>
      </c>
    </row>
    <row r="28" spans="1:18" x14ac:dyDescent="0.2">
      <c r="A28" t="s">
        <v>73</v>
      </c>
      <c r="B28" t="s">
        <v>89</v>
      </c>
      <c r="C28" s="8">
        <v>31376.94</v>
      </c>
      <c r="D28" s="8" t="s">
        <v>38</v>
      </c>
      <c r="E28">
        <f t="shared" si="0"/>
        <v>471.97630634960524</v>
      </c>
      <c r="F28">
        <f t="shared" si="1"/>
        <v>472</v>
      </c>
      <c r="G28">
        <f t="shared" si="2"/>
        <v>-0.22332000000096741</v>
      </c>
      <c r="I28">
        <f t="shared" si="5"/>
        <v>-0.22332000000096741</v>
      </c>
      <c r="O28">
        <f t="shared" ca="1" si="3"/>
        <v>-0.24313872146754634</v>
      </c>
      <c r="Q28" s="2">
        <f t="shared" si="4"/>
        <v>16358.439999999999</v>
      </c>
    </row>
    <row r="29" spans="1:18" x14ac:dyDescent="0.2">
      <c r="A29" t="s">
        <v>73</v>
      </c>
      <c r="B29" t="s">
        <v>89</v>
      </c>
      <c r="C29" s="8">
        <v>32498.39</v>
      </c>
      <c r="D29" s="8" t="s">
        <v>38</v>
      </c>
      <c r="E29">
        <f t="shared" si="0"/>
        <v>590.95913025672348</v>
      </c>
      <c r="F29">
        <f t="shared" si="1"/>
        <v>591</v>
      </c>
      <c r="G29">
        <f t="shared" si="2"/>
        <v>-0.3852100000003702</v>
      </c>
      <c r="I29">
        <f t="shared" si="5"/>
        <v>-0.3852100000003702</v>
      </c>
      <c r="O29">
        <f t="shared" ca="1" si="3"/>
        <v>-0.25654285917530112</v>
      </c>
      <c r="Q29" s="2">
        <f t="shared" si="4"/>
        <v>17479.89</v>
      </c>
    </row>
    <row r="30" spans="1:18" x14ac:dyDescent="0.2">
      <c r="A30" t="s">
        <v>73</v>
      </c>
      <c r="B30" t="s">
        <v>89</v>
      </c>
      <c r="C30" s="8">
        <v>32818.99</v>
      </c>
      <c r="D30" s="8" t="s">
        <v>38</v>
      </c>
      <c r="E30">
        <f t="shared" si="0"/>
        <v>624.97392658702972</v>
      </c>
      <c r="F30">
        <f t="shared" si="1"/>
        <v>625</v>
      </c>
      <c r="G30">
        <f t="shared" si="2"/>
        <v>-0.24575000000186265</v>
      </c>
      <c r="I30">
        <f t="shared" si="5"/>
        <v>-0.24575000000186265</v>
      </c>
      <c r="O30">
        <f t="shared" ca="1" si="3"/>
        <v>-0.26037261280608825</v>
      </c>
      <c r="Q30" s="2">
        <f t="shared" si="4"/>
        <v>17800.489999999998</v>
      </c>
    </row>
    <row r="31" spans="1:18" x14ac:dyDescent="0.2">
      <c r="A31" t="s">
        <v>73</v>
      </c>
      <c r="B31" t="s">
        <v>89</v>
      </c>
      <c r="C31" s="8">
        <v>33186.39</v>
      </c>
      <c r="D31" s="8" t="s">
        <v>38</v>
      </c>
      <c r="E31">
        <f t="shared" si="0"/>
        <v>663.95407684203474</v>
      </c>
      <c r="F31">
        <f t="shared" si="1"/>
        <v>664</v>
      </c>
      <c r="G31">
        <f t="shared" si="2"/>
        <v>-0.43284000000130618</v>
      </c>
      <c r="I31">
        <f t="shared" si="5"/>
        <v>-0.43284000000130618</v>
      </c>
      <c r="O31">
        <f t="shared" ca="1" si="3"/>
        <v>-0.26476556550022634</v>
      </c>
      <c r="Q31" s="2">
        <f t="shared" si="4"/>
        <v>18167.89</v>
      </c>
    </row>
    <row r="32" spans="1:18" x14ac:dyDescent="0.2">
      <c r="A32" t="str">
        <f>D$7</f>
        <v> AN 263.416 </v>
      </c>
      <c r="C32" s="8">
        <v>52206.675999999999</v>
      </c>
      <c r="D32" s="8" t="s">
        <v>13</v>
      </c>
      <c r="E32">
        <f t="shared" si="0"/>
        <v>2681.9551823759643</v>
      </c>
      <c r="F32">
        <f t="shared" si="1"/>
        <v>2682</v>
      </c>
      <c r="G32">
        <f t="shared" si="2"/>
        <v>-0.42242000000260305</v>
      </c>
      <c r="I32">
        <f t="shared" si="5"/>
        <v>-0.42242000000260305</v>
      </c>
      <c r="O32">
        <f t="shared" ca="1" si="3"/>
        <v>-0.49207270746870713</v>
      </c>
      <c r="Q32" s="2">
        <f t="shared" si="4"/>
        <v>37188.175999999999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3"/>
  <sheetViews>
    <sheetView workbookViewId="0">
      <selection activeCell="A11" sqref="A11:D2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0" t="s">
        <v>42</v>
      </c>
      <c r="I1" s="41" t="s">
        <v>43</v>
      </c>
      <c r="J1" s="42" t="s">
        <v>40</v>
      </c>
    </row>
    <row r="2" spans="1:16" x14ac:dyDescent="0.2">
      <c r="I2" s="43" t="s">
        <v>44</v>
      </c>
      <c r="J2" s="44" t="s">
        <v>39</v>
      </c>
    </row>
    <row r="3" spans="1:16" x14ac:dyDescent="0.2">
      <c r="A3" s="45" t="s">
        <v>45</v>
      </c>
      <c r="I3" s="43" t="s">
        <v>46</v>
      </c>
      <c r="J3" s="44" t="s">
        <v>37</v>
      </c>
    </row>
    <row r="4" spans="1:16" x14ac:dyDescent="0.2">
      <c r="I4" s="43" t="s">
        <v>47</v>
      </c>
      <c r="J4" s="44" t="s">
        <v>37</v>
      </c>
    </row>
    <row r="5" spans="1:16" ht="13.5" thickBot="1" x14ac:dyDescent="0.25">
      <c r="I5" s="46" t="s">
        <v>48</v>
      </c>
      <c r="J5" s="47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1" si="0">P11</f>
        <v> AN 263.416 </v>
      </c>
      <c r="B11" s="3" t="str">
        <f t="shared" ref="B11:B21" si="1">IF(H11=INT(H11),"I","II")</f>
        <v>I</v>
      </c>
      <c r="C11" s="8">
        <f t="shared" ref="C11:C21" si="2">1*G11</f>
        <v>26928.417000000001</v>
      </c>
      <c r="D11" s="10" t="str">
        <f t="shared" ref="D11:D21" si="3">VLOOKUP(F11,I$1:J$5,2,FALSE)</f>
        <v>vis</v>
      </c>
      <c r="E11" s="48">
        <f>VLOOKUP(C11,Active!C$21:E$973,3,FALSE)</f>
        <v>0</v>
      </c>
      <c r="F11" s="3" t="s">
        <v>48</v>
      </c>
      <c r="G11" s="10" t="str">
        <f t="shared" ref="G11:G21" si="4">MID(I11,3,LEN(I11)-3)</f>
        <v>26928.417</v>
      </c>
      <c r="H11" s="8">
        <f t="shared" ref="H11:H21" si="5">1*K11</f>
        <v>-2682</v>
      </c>
      <c r="I11" s="49" t="s">
        <v>50</v>
      </c>
      <c r="J11" s="50" t="s">
        <v>51</v>
      </c>
      <c r="K11" s="49">
        <v>-2682</v>
      </c>
      <c r="L11" s="49" t="s">
        <v>52</v>
      </c>
      <c r="M11" s="50" t="s">
        <v>53</v>
      </c>
      <c r="N11" s="50"/>
      <c r="O11" s="51" t="s">
        <v>54</v>
      </c>
      <c r="P11" s="51" t="s">
        <v>55</v>
      </c>
    </row>
    <row r="12" spans="1:16" ht="12.75" customHeight="1" thickBot="1" x14ac:dyDescent="0.25">
      <c r="A12" s="8" t="str">
        <f t="shared" si="0"/>
        <v> AN 263.416 </v>
      </c>
      <c r="B12" s="3" t="str">
        <f t="shared" si="1"/>
        <v>I</v>
      </c>
      <c r="C12" s="8">
        <f t="shared" si="2"/>
        <v>27324.344000000001</v>
      </c>
      <c r="D12" s="10" t="str">
        <f t="shared" si="3"/>
        <v>vis</v>
      </c>
      <c r="E12" s="48">
        <f>VLOOKUP(C12,Active!C$21:E$973,3,FALSE)</f>
        <v>42.006788105643174</v>
      </c>
      <c r="F12" s="3" t="s">
        <v>48</v>
      </c>
      <c r="G12" s="10" t="str">
        <f t="shared" si="4"/>
        <v>27324.344</v>
      </c>
      <c r="H12" s="8">
        <f t="shared" si="5"/>
        <v>-2640</v>
      </c>
      <c r="I12" s="49" t="s">
        <v>56</v>
      </c>
      <c r="J12" s="50" t="s">
        <v>57</v>
      </c>
      <c r="K12" s="49">
        <v>-2640</v>
      </c>
      <c r="L12" s="49" t="s">
        <v>58</v>
      </c>
      <c r="M12" s="50" t="s">
        <v>53</v>
      </c>
      <c r="N12" s="50"/>
      <c r="O12" s="51" t="s">
        <v>54</v>
      </c>
      <c r="P12" s="51" t="s">
        <v>55</v>
      </c>
    </row>
    <row r="13" spans="1:16" ht="12.75" customHeight="1" thickBot="1" x14ac:dyDescent="0.25">
      <c r="A13" s="8" t="str">
        <f t="shared" si="0"/>
        <v> AN 263.416 </v>
      </c>
      <c r="B13" s="3" t="str">
        <f t="shared" si="1"/>
        <v>I</v>
      </c>
      <c r="C13" s="8">
        <f t="shared" si="2"/>
        <v>27333.332999999999</v>
      </c>
      <c r="D13" s="10" t="str">
        <f t="shared" si="3"/>
        <v>vis</v>
      </c>
      <c r="E13" s="48">
        <f>VLOOKUP(C13,Active!C$21:E$973,3,FALSE)</f>
        <v>42.960496790025736</v>
      </c>
      <c r="F13" s="3" t="s">
        <v>48</v>
      </c>
      <c r="G13" s="10" t="str">
        <f t="shared" si="4"/>
        <v>27333.333</v>
      </c>
      <c r="H13" s="8">
        <f t="shared" si="5"/>
        <v>-2639</v>
      </c>
      <c r="I13" s="49" t="s">
        <v>59</v>
      </c>
      <c r="J13" s="50" t="s">
        <v>60</v>
      </c>
      <c r="K13" s="49">
        <v>-2639</v>
      </c>
      <c r="L13" s="49" t="s">
        <v>61</v>
      </c>
      <c r="M13" s="50" t="s">
        <v>53</v>
      </c>
      <c r="N13" s="50"/>
      <c r="O13" s="51" t="s">
        <v>54</v>
      </c>
      <c r="P13" s="51" t="s">
        <v>55</v>
      </c>
    </row>
    <row r="14" spans="1:16" ht="12.75" customHeight="1" thickBot="1" x14ac:dyDescent="0.25">
      <c r="A14" s="8" t="str">
        <f t="shared" si="0"/>
        <v> AN 263.416 </v>
      </c>
      <c r="B14" s="3" t="str">
        <f t="shared" si="1"/>
        <v>I</v>
      </c>
      <c r="C14" s="8">
        <f t="shared" si="2"/>
        <v>27682.359</v>
      </c>
      <c r="D14" s="10" t="str">
        <f t="shared" si="3"/>
        <v>vis</v>
      </c>
      <c r="E14" s="48">
        <f>VLOOKUP(C14,Active!C$21:E$973,3,FALSE)</f>
        <v>79.991215143056209</v>
      </c>
      <c r="F14" s="3" t="s">
        <v>48</v>
      </c>
      <c r="G14" s="10" t="str">
        <f t="shared" si="4"/>
        <v>27682.359</v>
      </c>
      <c r="H14" s="8">
        <f t="shared" si="5"/>
        <v>-2602</v>
      </c>
      <c r="I14" s="49" t="s">
        <v>62</v>
      </c>
      <c r="J14" s="50" t="s">
        <v>63</v>
      </c>
      <c r="K14" s="49">
        <v>-2602</v>
      </c>
      <c r="L14" s="49" t="s">
        <v>64</v>
      </c>
      <c r="M14" s="50" t="s">
        <v>53</v>
      </c>
      <c r="N14" s="50"/>
      <c r="O14" s="51" t="s">
        <v>54</v>
      </c>
      <c r="P14" s="51" t="s">
        <v>55</v>
      </c>
    </row>
    <row r="15" spans="1:16" ht="12.75" customHeight="1" thickBot="1" x14ac:dyDescent="0.25">
      <c r="A15" s="8" t="str">
        <f t="shared" si="0"/>
        <v> AN 271.138 </v>
      </c>
      <c r="B15" s="3" t="str">
        <f t="shared" si="1"/>
        <v>I</v>
      </c>
      <c r="C15" s="8">
        <f t="shared" si="2"/>
        <v>28756.481</v>
      </c>
      <c r="D15" s="10" t="str">
        <f t="shared" si="3"/>
        <v>vis</v>
      </c>
      <c r="E15" s="48">
        <f>VLOOKUP(C15,Active!C$21:E$973,3,FALSE)</f>
        <v>193.95266574786385</v>
      </c>
      <c r="F15" s="3" t="s">
        <v>48</v>
      </c>
      <c r="G15" s="10" t="str">
        <f t="shared" si="4"/>
        <v>28756.481</v>
      </c>
      <c r="H15" s="8">
        <f t="shared" si="5"/>
        <v>-2488</v>
      </c>
      <c r="I15" s="49" t="s">
        <v>65</v>
      </c>
      <c r="J15" s="50" t="s">
        <v>66</v>
      </c>
      <c r="K15" s="49">
        <v>-2488</v>
      </c>
      <c r="L15" s="49" t="s">
        <v>67</v>
      </c>
      <c r="M15" s="50" t="s">
        <v>53</v>
      </c>
      <c r="N15" s="50"/>
      <c r="O15" s="51" t="s">
        <v>54</v>
      </c>
      <c r="P15" s="51" t="s">
        <v>68</v>
      </c>
    </row>
    <row r="16" spans="1:16" ht="12.75" customHeight="1" thickBot="1" x14ac:dyDescent="0.25">
      <c r="A16" s="8" t="str">
        <f t="shared" si="0"/>
        <v> AJ 55.231 </v>
      </c>
      <c r="B16" s="3" t="str">
        <f t="shared" si="1"/>
        <v>I</v>
      </c>
      <c r="C16" s="8">
        <f t="shared" si="2"/>
        <v>30632.42</v>
      </c>
      <c r="D16" s="10" t="str">
        <f t="shared" si="3"/>
        <v>vis</v>
      </c>
      <c r="E16" s="48">
        <f>VLOOKUP(C16,Active!C$21:E$973,3,FALSE)</f>
        <v>392.98474002446574</v>
      </c>
      <c r="F16" s="3" t="s">
        <v>48</v>
      </c>
      <c r="G16" s="10" t="str">
        <f t="shared" si="4"/>
        <v>30632.42</v>
      </c>
      <c r="H16" s="8">
        <f t="shared" si="5"/>
        <v>-2289</v>
      </c>
      <c r="I16" s="49" t="s">
        <v>69</v>
      </c>
      <c r="J16" s="50" t="s">
        <v>70</v>
      </c>
      <c r="K16" s="49">
        <v>-2289</v>
      </c>
      <c r="L16" s="49" t="s">
        <v>71</v>
      </c>
      <c r="M16" s="50" t="s">
        <v>49</v>
      </c>
      <c r="N16" s="50"/>
      <c r="O16" s="51" t="s">
        <v>72</v>
      </c>
      <c r="P16" s="51" t="s">
        <v>73</v>
      </c>
    </row>
    <row r="17" spans="1:16" ht="12.75" customHeight="1" thickBot="1" x14ac:dyDescent="0.25">
      <c r="A17" s="8" t="str">
        <f t="shared" si="0"/>
        <v> AJ 55.231 </v>
      </c>
      <c r="B17" s="3" t="str">
        <f t="shared" si="1"/>
        <v>I</v>
      </c>
      <c r="C17" s="8">
        <f t="shared" si="2"/>
        <v>30688.83</v>
      </c>
      <c r="D17" s="10" t="str">
        <f t="shared" si="3"/>
        <v>vis</v>
      </c>
      <c r="E17" s="48">
        <f>VLOOKUP(C17,Active!C$21:E$973,3,FALSE)</f>
        <v>398.96968906062511</v>
      </c>
      <c r="F17" s="3" t="s">
        <v>48</v>
      </c>
      <c r="G17" s="10" t="str">
        <f t="shared" si="4"/>
        <v>30688.83</v>
      </c>
      <c r="H17" s="8">
        <f t="shared" si="5"/>
        <v>-2283</v>
      </c>
      <c r="I17" s="49" t="s">
        <v>74</v>
      </c>
      <c r="J17" s="50" t="s">
        <v>75</v>
      </c>
      <c r="K17" s="49">
        <v>-2283</v>
      </c>
      <c r="L17" s="49" t="s">
        <v>76</v>
      </c>
      <c r="M17" s="50" t="s">
        <v>49</v>
      </c>
      <c r="N17" s="50"/>
      <c r="O17" s="51" t="s">
        <v>72</v>
      </c>
      <c r="P17" s="51" t="s">
        <v>73</v>
      </c>
    </row>
    <row r="18" spans="1:16" ht="12.75" customHeight="1" thickBot="1" x14ac:dyDescent="0.25">
      <c r="A18" s="8" t="str">
        <f t="shared" si="0"/>
        <v> AJ 55.231 </v>
      </c>
      <c r="B18" s="3" t="str">
        <f t="shared" si="1"/>
        <v>I</v>
      </c>
      <c r="C18" s="8">
        <f t="shared" si="2"/>
        <v>31376.94</v>
      </c>
      <c r="D18" s="10" t="str">
        <f t="shared" si="3"/>
        <v>vis</v>
      </c>
      <c r="E18" s="48">
        <f>VLOOKUP(C18,Active!C$21:E$973,3,FALSE)</f>
        <v>471.97630634960524</v>
      </c>
      <c r="F18" s="3" t="s">
        <v>48</v>
      </c>
      <c r="G18" s="10" t="str">
        <f t="shared" si="4"/>
        <v>31376.94</v>
      </c>
      <c r="H18" s="8">
        <f t="shared" si="5"/>
        <v>-2210</v>
      </c>
      <c r="I18" s="49" t="s">
        <v>77</v>
      </c>
      <c r="J18" s="50" t="s">
        <v>78</v>
      </c>
      <c r="K18" s="49">
        <v>-2210</v>
      </c>
      <c r="L18" s="49" t="s">
        <v>79</v>
      </c>
      <c r="M18" s="50" t="s">
        <v>49</v>
      </c>
      <c r="N18" s="50"/>
      <c r="O18" s="51" t="s">
        <v>72</v>
      </c>
      <c r="P18" s="51" t="s">
        <v>73</v>
      </c>
    </row>
    <row r="19" spans="1:16" ht="12.75" customHeight="1" thickBot="1" x14ac:dyDescent="0.25">
      <c r="A19" s="8" t="str">
        <f t="shared" si="0"/>
        <v> AJ 55.231 </v>
      </c>
      <c r="B19" s="3" t="str">
        <f t="shared" si="1"/>
        <v>I</v>
      </c>
      <c r="C19" s="8">
        <f t="shared" si="2"/>
        <v>32498.39</v>
      </c>
      <c r="D19" s="10" t="str">
        <f t="shared" si="3"/>
        <v>vis</v>
      </c>
      <c r="E19" s="48">
        <f>VLOOKUP(C19,Active!C$21:E$973,3,FALSE)</f>
        <v>590.95913025672348</v>
      </c>
      <c r="F19" s="3" t="s">
        <v>48</v>
      </c>
      <c r="G19" s="10" t="str">
        <f t="shared" si="4"/>
        <v>32498.39</v>
      </c>
      <c r="H19" s="8">
        <f t="shared" si="5"/>
        <v>-2091</v>
      </c>
      <c r="I19" s="49" t="s">
        <v>80</v>
      </c>
      <c r="J19" s="50" t="s">
        <v>81</v>
      </c>
      <c r="K19" s="49">
        <v>-2091</v>
      </c>
      <c r="L19" s="49" t="s">
        <v>82</v>
      </c>
      <c r="M19" s="50" t="s">
        <v>49</v>
      </c>
      <c r="N19" s="50"/>
      <c r="O19" s="51" t="s">
        <v>72</v>
      </c>
      <c r="P19" s="51" t="s">
        <v>73</v>
      </c>
    </row>
    <row r="20" spans="1:16" ht="12.75" customHeight="1" thickBot="1" x14ac:dyDescent="0.25">
      <c r="A20" s="8" t="str">
        <f t="shared" si="0"/>
        <v> AJ 55.231 </v>
      </c>
      <c r="B20" s="3" t="str">
        <f t="shared" si="1"/>
        <v>I</v>
      </c>
      <c r="C20" s="8">
        <f t="shared" si="2"/>
        <v>32818.99</v>
      </c>
      <c r="D20" s="10" t="str">
        <f t="shared" si="3"/>
        <v>vis</v>
      </c>
      <c r="E20" s="48">
        <f>VLOOKUP(C20,Active!C$21:E$973,3,FALSE)</f>
        <v>624.97392658702972</v>
      </c>
      <c r="F20" s="3" t="s">
        <v>48</v>
      </c>
      <c r="G20" s="10" t="str">
        <f t="shared" si="4"/>
        <v>32818.99</v>
      </c>
      <c r="H20" s="8">
        <f t="shared" si="5"/>
        <v>-2057</v>
      </c>
      <c r="I20" s="49" t="s">
        <v>83</v>
      </c>
      <c r="J20" s="50" t="s">
        <v>84</v>
      </c>
      <c r="K20" s="49">
        <v>-2057</v>
      </c>
      <c r="L20" s="49" t="s">
        <v>85</v>
      </c>
      <c r="M20" s="50" t="s">
        <v>49</v>
      </c>
      <c r="N20" s="50"/>
      <c r="O20" s="51" t="s">
        <v>72</v>
      </c>
      <c r="P20" s="51" t="s">
        <v>73</v>
      </c>
    </row>
    <row r="21" spans="1:16" ht="12.75" customHeight="1" thickBot="1" x14ac:dyDescent="0.25">
      <c r="A21" s="8" t="str">
        <f t="shared" si="0"/>
        <v> AJ 55.231 </v>
      </c>
      <c r="B21" s="3" t="str">
        <f t="shared" si="1"/>
        <v>I</v>
      </c>
      <c r="C21" s="8">
        <f t="shared" si="2"/>
        <v>33186.39</v>
      </c>
      <c r="D21" s="10" t="str">
        <f t="shared" si="3"/>
        <v>vis</v>
      </c>
      <c r="E21" s="48">
        <f>VLOOKUP(C21,Active!C$21:E$973,3,FALSE)</f>
        <v>663.95407684203474</v>
      </c>
      <c r="F21" s="3" t="s">
        <v>48</v>
      </c>
      <c r="G21" s="10" t="str">
        <f t="shared" si="4"/>
        <v>33186.39</v>
      </c>
      <c r="H21" s="8">
        <f t="shared" si="5"/>
        <v>-2018</v>
      </c>
      <c r="I21" s="49" t="s">
        <v>86</v>
      </c>
      <c r="J21" s="50" t="s">
        <v>87</v>
      </c>
      <c r="K21" s="49">
        <v>-2018</v>
      </c>
      <c r="L21" s="49" t="s">
        <v>88</v>
      </c>
      <c r="M21" s="50" t="s">
        <v>49</v>
      </c>
      <c r="N21" s="50"/>
      <c r="O21" s="51" t="s">
        <v>72</v>
      </c>
      <c r="P21" s="51" t="s">
        <v>73</v>
      </c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2024-01-11T03:30:53Z</dcterms:modified>
</cp:coreProperties>
</file>