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F4382BB-F8E0-45D3-9D7F-60084B034DD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1" i="1" l="1"/>
  <c r="E21" i="1"/>
  <c r="F21" i="1"/>
  <c r="G21" i="1"/>
  <c r="H21" i="1"/>
  <c r="G11" i="1"/>
  <c r="F1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Q22" i="1"/>
  <c r="Q23" i="1"/>
  <c r="Q24" i="1"/>
  <c r="Q25" i="1"/>
  <c r="Q26" i="1"/>
  <c r="Q27" i="1"/>
  <c r="Q28" i="1"/>
  <c r="E14" i="1"/>
  <c r="C17" i="1"/>
  <c r="C12" i="1"/>
  <c r="C16" i="1" l="1"/>
  <c r="D18" i="1" s="1"/>
  <c r="E15" i="1"/>
  <c r="C11" i="1"/>
  <c r="O26" i="1" l="1"/>
  <c r="O22" i="1"/>
  <c r="O28" i="1"/>
  <c r="O21" i="1"/>
  <c r="C15" i="1"/>
  <c r="O27" i="1"/>
  <c r="O25" i="1"/>
  <c r="O24" i="1"/>
  <c r="O23" i="1"/>
  <c r="C18" i="1" l="1"/>
  <c r="E16" i="1"/>
  <c r="E17" i="1" s="1"/>
</calcChain>
</file>

<file path=xl/sharedStrings.xml><?xml version="1.0" encoding="utf-8"?>
<sst xmlns="http://schemas.openxmlformats.org/spreadsheetml/2006/main" count="71" uniqueCount="47">
  <si>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</si>
  <si>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</si>
  <si>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</si>
  <si>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</si>
  <si>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</si>
  <si>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</si>
  <si>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</si>
  <si>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</si>
  <si>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</si>
  <si>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</si>
  <si>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</si>
  <si>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</si>
  <si>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</si>
  <si>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</si>
  <si>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</si>
  <si>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</si>
  <si>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</si>
  <si>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</si>
  <si>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</si>
  <si>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</si>
  <si>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</si>
  <si>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</si>
  <si>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</si>
  <si>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</si>
  <si>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</si>
  <si>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</si>
  <si>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</si>
  <si>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</si>
  <si>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</si>
  <si>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</si>
  <si>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</si>
  <si>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</si>
  <si>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</si>
  <si>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</si>
  <si>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</si>
  <si>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</si>
  <si>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</si>
  <si>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</si>
  <si>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</si>
  <si>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</si>
  <si>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IBVS 2078</t>
  </si>
  <si>
    <t>??</t>
  </si>
  <si>
    <t>44401.399</t>
  </si>
  <si>
    <t>not avail.</t>
  </si>
  <si>
    <t>NA+E+X</t>
  </si>
  <si>
    <t>V0603 Aql / GSC 0448-0423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</si>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</sst>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9" fillId="0" borderId="0" xfId="0" applyFont="1" applyAlignme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V0603 Aql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</c:v>
                </c:pt>
                <c:pt idx="2">
                  <c:v>111.5</c:v>
                </c:pt>
                <c:pt idx="3">
                  <c:v>709</c:v>
                </c:pt>
                <c:pt idx="4">
                  <c:v>738.5</c:v>
                </c:pt>
                <c:pt idx="5">
                  <c:v>746</c:v>
                </c:pt>
                <c:pt idx="6">
                  <c:v>810.5</c:v>
                </c:pt>
                <c:pt idx="7">
                  <c:v>2024.5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-2.2199999999429565E-2</c:v>
                </c:pt>
                <c:pt idx="2">
                  <c:v>-2.8409999998984858E-2</c:v>
                </c:pt>
                <c:pt idx="3">
                  <c:v>1.1400000003050081E-3</c:v>
                </c:pt>
                <c:pt idx="4">
                  <c:v>-1.878999999462394E-2</c:v>
                </c:pt>
                <c:pt idx="5">
                  <c:v>-9.8399999988032505E-3</c:v>
                </c:pt>
                <c:pt idx="6">
                  <c:v>3.4330000002228189E-2</c:v>
                </c:pt>
                <c:pt idx="7">
                  <c:v>-7.229999995615799E-3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52-45BA-BA23-A94C28B841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</c:v>
                </c:pt>
                <c:pt idx="2">
                  <c:v>111.5</c:v>
                </c:pt>
                <c:pt idx="3">
                  <c:v>709</c:v>
                </c:pt>
                <c:pt idx="4">
                  <c:v>738.5</c:v>
                </c:pt>
                <c:pt idx="5">
                  <c:v>746</c:v>
                </c:pt>
                <c:pt idx="6">
                  <c:v>810.5</c:v>
                </c:pt>
                <c:pt idx="7">
                  <c:v>2024.5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52-45BA-BA23-A94C28B841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</c:v>
                </c:pt>
                <c:pt idx="2">
                  <c:v>111.5</c:v>
                </c:pt>
                <c:pt idx="3">
                  <c:v>709</c:v>
                </c:pt>
                <c:pt idx="4">
                  <c:v>738.5</c:v>
                </c:pt>
                <c:pt idx="5">
                  <c:v>746</c:v>
                </c:pt>
                <c:pt idx="6">
                  <c:v>810.5</c:v>
                </c:pt>
                <c:pt idx="7">
                  <c:v>2024.5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52-45BA-BA23-A94C28B841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</c:v>
                </c:pt>
                <c:pt idx="2">
                  <c:v>111.5</c:v>
                </c:pt>
                <c:pt idx="3">
                  <c:v>709</c:v>
                </c:pt>
                <c:pt idx="4">
                  <c:v>738.5</c:v>
                </c:pt>
                <c:pt idx="5">
                  <c:v>746</c:v>
                </c:pt>
                <c:pt idx="6">
                  <c:v>810.5</c:v>
                </c:pt>
                <c:pt idx="7">
                  <c:v>2024.5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52-45BA-BA23-A94C28B841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</c:v>
                </c:pt>
                <c:pt idx="2">
                  <c:v>111.5</c:v>
                </c:pt>
                <c:pt idx="3">
                  <c:v>709</c:v>
                </c:pt>
                <c:pt idx="4">
                  <c:v>738.5</c:v>
                </c:pt>
                <c:pt idx="5">
                  <c:v>746</c:v>
                </c:pt>
                <c:pt idx="6">
                  <c:v>810.5</c:v>
                </c:pt>
                <c:pt idx="7">
                  <c:v>2024.5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52-45BA-BA23-A94C28B841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</c:v>
                </c:pt>
                <c:pt idx="2">
                  <c:v>111.5</c:v>
                </c:pt>
                <c:pt idx="3">
                  <c:v>709</c:v>
                </c:pt>
                <c:pt idx="4">
                  <c:v>738.5</c:v>
                </c:pt>
                <c:pt idx="5">
                  <c:v>746</c:v>
                </c:pt>
                <c:pt idx="6">
                  <c:v>810.5</c:v>
                </c:pt>
                <c:pt idx="7">
                  <c:v>2024.5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52-45BA-BA23-A94C28B841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</c:v>
                </c:pt>
                <c:pt idx="2">
                  <c:v>111.5</c:v>
                </c:pt>
                <c:pt idx="3">
                  <c:v>709</c:v>
                </c:pt>
                <c:pt idx="4">
                  <c:v>738.5</c:v>
                </c:pt>
                <c:pt idx="5">
                  <c:v>746</c:v>
                </c:pt>
                <c:pt idx="6">
                  <c:v>810.5</c:v>
                </c:pt>
                <c:pt idx="7">
                  <c:v>2024.5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52-45BA-BA23-A94C28B841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</c:v>
                </c:pt>
                <c:pt idx="2">
                  <c:v>111.5</c:v>
                </c:pt>
                <c:pt idx="3">
                  <c:v>709</c:v>
                </c:pt>
                <c:pt idx="4">
                  <c:v>738.5</c:v>
                </c:pt>
                <c:pt idx="5">
                  <c:v>746</c:v>
                </c:pt>
                <c:pt idx="6">
                  <c:v>810.5</c:v>
                </c:pt>
                <c:pt idx="7">
                  <c:v>2024.5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-1.0987337479067924E-2</c:v>
                </c:pt>
                <c:pt idx="1">
                  <c:v>-1.0248659979735224E-2</c:v>
                </c:pt>
                <c:pt idx="2">
                  <c:v>-1.0202932325014628E-2</c:v>
                </c:pt>
                <c:pt idx="3">
                  <c:v>-5.9995056026214029E-3</c:v>
                </c:pt>
                <c:pt idx="4">
                  <c:v>-5.7919724004279298E-3</c:v>
                </c:pt>
                <c:pt idx="5">
                  <c:v>-5.7392097219041652E-3</c:v>
                </c:pt>
                <c:pt idx="6">
                  <c:v>-5.2854506865997923E-3</c:v>
                </c:pt>
                <c:pt idx="7">
                  <c:v>3.2550682104468594E-3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52-45BA-BA23-A94C28B84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004472"/>
        <c:axId val="1"/>
      </c:scatterChart>
      <c:valAx>
        <c:axId val="607004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7004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A034FF9-E656-4BD2-DF1D-941936F865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selection activeCell="E4" sqref="E4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45</v>
      </c>
    </row>
    <row r="2" spans="1:7">
      <c r="A2" t="s">
        <v>24</v>
      </c>
      <c r="B2" s="32" t="s">
        <v>44</v>
      </c>
      <c r="D2" s="3"/>
    </row>
    <row r="3" spans="1:7" ht="13.5" thickBot="1"/>
    <row r="4" spans="1:7" ht="14.25" thickTop="1" thickBot="1">
      <c r="A4" s="5" t="s">
        <v>0</v>
      </c>
      <c r="C4" s="8" t="s">
        <v>43</v>
      </c>
      <c r="D4" s="9" t="s">
        <v>43</v>
      </c>
    </row>
    <row r="6" spans="1:7">
      <c r="A6" s="5" t="s">
        <v>1</v>
      </c>
    </row>
    <row r="7" spans="1:7">
      <c r="A7" t="s">
        <v>2</v>
      </c>
      <c r="C7" s="3" t="s">
        <v>42</v>
      </c>
    </row>
    <row r="8" spans="1:7">
      <c r="A8" t="s">
        <v>3</v>
      </c>
      <c r="C8">
        <v>0.13854</v>
      </c>
      <c r="D8" s="29" t="s">
        <v>40</v>
      </c>
    </row>
    <row r="9" spans="1:7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15</v>
      </c>
      <c r="B11" s="12"/>
      <c r="C11" s="24">
        <f ca="1">INTERCEPT(INDIRECT($G$11):G991,INDIRECT($F$11):F991)</f>
        <v>-1.0987337479067924E-2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16</v>
      </c>
      <c r="B12" s="12"/>
      <c r="C12" s="24">
        <f ca="1">SLOPE(INDIRECT($G$11):G991,INDIRECT($F$11):F991)</f>
        <v>7.035023803168577E-6</v>
      </c>
      <c r="D12" s="3"/>
      <c r="E12" s="12"/>
    </row>
    <row r="13" spans="1:7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>
      <c r="A14" s="12"/>
      <c r="B14" s="12"/>
      <c r="C14" s="12"/>
      <c r="D14" s="16" t="s">
        <v>33</v>
      </c>
      <c r="E14" s="17">
        <f ca="1">NOW()+15018.5+$C$9/24</f>
        <v>60320.697387499997</v>
      </c>
    </row>
    <row r="15" spans="1:7">
      <c r="A15" s="14" t="s">
        <v>17</v>
      </c>
      <c r="B15" s="12"/>
      <c r="C15" s="15">
        <f ca="1">(C7+C11)+(C8+C12)*INT(MAX(F21:F3532))</f>
        <v>44681.807211550695</v>
      </c>
      <c r="D15" s="16" t="s">
        <v>38</v>
      </c>
      <c r="E15" s="17">
        <f ca="1">ROUND(2*(E14-$C$7)/$C$8,0)/2+E13</f>
        <v>114908.5</v>
      </c>
    </row>
    <row r="16" spans="1:7">
      <c r="A16" s="18" t="s">
        <v>4</v>
      </c>
      <c r="B16" s="12"/>
      <c r="C16" s="19">
        <f ca="1">+C8+C12</f>
        <v>0.13854703502380317</v>
      </c>
      <c r="D16" s="16" t="s">
        <v>39</v>
      </c>
      <c r="E16" s="26">
        <f ca="1">ROUND(2*(E14-$C$15)/$C$16,0)/2+E13</f>
        <v>112879</v>
      </c>
    </row>
    <row r="17" spans="1:17" ht="13.5" thickBot="1">
      <c r="A17" s="16" t="s">
        <v>30</v>
      </c>
      <c r="B17" s="12"/>
      <c r="C17" s="12">
        <f>COUNT(C21:C2190)</f>
        <v>8</v>
      </c>
      <c r="D17" s="16" t="s">
        <v>34</v>
      </c>
      <c r="E17" s="20">
        <f ca="1">+$C$15+$C$16*E16-15018.5-$C$9/24</f>
        <v>45302.753811335911</v>
      </c>
    </row>
    <row r="18" spans="1:17" ht="14.25" thickTop="1" thickBot="1">
      <c r="A18" s="18" t="s">
        <v>5</v>
      </c>
      <c r="B18" s="12"/>
      <c r="C18" s="21">
        <f ca="1">+C15</f>
        <v>44681.807211550695</v>
      </c>
      <c r="D18" s="22">
        <f ca="1">+C16</f>
        <v>0.13854703502380317</v>
      </c>
      <c r="E18" s="23" t="s">
        <v>35</v>
      </c>
    </row>
    <row r="19" spans="1:17" ht="13.5" thickTop="1">
      <c r="A19" s="27" t="s">
        <v>36</v>
      </c>
      <c r="E19" s="28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46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>
      <c r="A21" s="30" t="s">
        <v>40</v>
      </c>
      <c r="B21" s="31" t="s">
        <v>41</v>
      </c>
      <c r="C21" s="30">
        <v>44401.398999999998</v>
      </c>
      <c r="D21" s="30" t="s">
        <v>41</v>
      </c>
      <c r="E21">
        <f>+(C21-C$7)/C$8</f>
        <v>0</v>
      </c>
      <c r="F21">
        <f t="shared" ref="F21:F28" si="0">ROUND(2*E21,0)/2</f>
        <v>0</v>
      </c>
      <c r="G21">
        <f>+C21-(C$7+F21*C$8)</f>
        <v>0</v>
      </c>
      <c r="H21">
        <f t="shared" ref="H21:H28" si="1">+G21</f>
        <v>0</v>
      </c>
      <c r="O21">
        <f ca="1">+C$11+C$12*$F21</f>
        <v>-1.0987337479067924E-2</v>
      </c>
      <c r="Q21" s="2">
        <f>+C21-15018.5</f>
        <v>29382.898999999998</v>
      </c>
    </row>
    <row r="22" spans="1:17">
      <c r="A22" s="30" t="s">
        <v>40</v>
      </c>
      <c r="B22" s="31" t="s">
        <v>41</v>
      </c>
      <c r="C22" s="30">
        <v>44415.923499999997</v>
      </c>
      <c r="D22" s="30" t="s">
        <v>41</v>
      </c>
      <c r="E22">
        <f t="shared" ref="E22:E28" si="2">+(C22-C$7)/C$8</f>
        <v>104.8397574707632</v>
      </c>
      <c r="F22">
        <f t="shared" si="0"/>
        <v>105</v>
      </c>
      <c r="G22">
        <f t="shared" ref="G22:G28" si="3">+C22-(C$7+F22*C$8)</f>
        <v>-2.2199999999429565E-2</v>
      </c>
      <c r="H22">
        <f t="shared" si="1"/>
        <v>-2.2199999999429565E-2</v>
      </c>
      <c r="O22">
        <f t="shared" ref="O22:O28" ca="1" si="4">+C$11+C$12*$F22</f>
        <v>-1.0248659979735224E-2</v>
      </c>
      <c r="Q22" s="2">
        <f t="shared" ref="Q22:Q28" si="5">+C22-15018.5</f>
        <v>29397.423499999997</v>
      </c>
    </row>
    <row r="23" spans="1:17">
      <c r="A23" s="30" t="s">
        <v>40</v>
      </c>
      <c r="B23" s="31" t="s">
        <v>41</v>
      </c>
      <c r="C23" s="30">
        <v>44416.817799999997</v>
      </c>
      <c r="D23" s="30" t="s">
        <v>41</v>
      </c>
      <c r="E23">
        <f t="shared" si="2"/>
        <v>111.29493287136903</v>
      </c>
      <c r="F23">
        <f t="shared" si="0"/>
        <v>111.5</v>
      </c>
      <c r="G23">
        <f t="shared" si="3"/>
        <v>-2.8409999998984858E-2</v>
      </c>
      <c r="H23">
        <f t="shared" si="1"/>
        <v>-2.8409999998984858E-2</v>
      </c>
      <c r="O23">
        <f t="shared" ca="1" si="4"/>
        <v>-1.0202932325014628E-2</v>
      </c>
      <c r="Q23" s="2">
        <f t="shared" si="5"/>
        <v>29398.317799999997</v>
      </c>
    </row>
    <row r="24" spans="1:17">
      <c r="A24" s="30" t="s">
        <v>40</v>
      </c>
      <c r="B24" s="31" t="s">
        <v>41</v>
      </c>
      <c r="C24" s="30">
        <v>44499.625</v>
      </c>
      <c r="D24" s="30" t="s">
        <v>41</v>
      </c>
      <c r="E24">
        <f t="shared" si="2"/>
        <v>709.00822867043735</v>
      </c>
      <c r="F24">
        <f t="shared" si="0"/>
        <v>709</v>
      </c>
      <c r="G24">
        <f t="shared" si="3"/>
        <v>1.1400000003050081E-3</v>
      </c>
      <c r="H24">
        <f t="shared" si="1"/>
        <v>1.1400000003050081E-3</v>
      </c>
      <c r="O24">
        <f t="shared" ca="1" si="4"/>
        <v>-5.9995056026214029E-3</v>
      </c>
      <c r="Q24" s="2">
        <f t="shared" si="5"/>
        <v>29481.125</v>
      </c>
    </row>
    <row r="25" spans="1:17">
      <c r="A25" s="30" t="s">
        <v>40</v>
      </c>
      <c r="B25" s="31" t="s">
        <v>41</v>
      </c>
      <c r="C25" s="30">
        <v>44503.692000000003</v>
      </c>
      <c r="D25" s="30" t="s">
        <v>41</v>
      </c>
      <c r="E25">
        <f t="shared" si="2"/>
        <v>738.36437130074432</v>
      </c>
      <c r="F25">
        <f t="shared" si="0"/>
        <v>738.5</v>
      </c>
      <c r="G25">
        <f t="shared" si="3"/>
        <v>-1.878999999462394E-2</v>
      </c>
      <c r="H25">
        <f t="shared" si="1"/>
        <v>-1.878999999462394E-2</v>
      </c>
      <c r="O25">
        <f t="shared" ca="1" si="4"/>
        <v>-5.7919724004279298E-3</v>
      </c>
      <c r="Q25" s="2">
        <f t="shared" si="5"/>
        <v>29485.192000000003</v>
      </c>
    </row>
    <row r="26" spans="1:17">
      <c r="A26" s="30" t="s">
        <v>40</v>
      </c>
      <c r="B26" s="31" t="s">
        <v>41</v>
      </c>
      <c r="C26" s="30">
        <v>44504.74</v>
      </c>
      <c r="D26" s="30" t="s">
        <v>41</v>
      </c>
      <c r="E26">
        <f t="shared" si="2"/>
        <v>745.92897358163964</v>
      </c>
      <c r="F26">
        <f t="shared" si="0"/>
        <v>746</v>
      </c>
      <c r="G26">
        <f t="shared" si="3"/>
        <v>-9.8399999988032505E-3</v>
      </c>
      <c r="H26">
        <f t="shared" si="1"/>
        <v>-9.8399999988032505E-3</v>
      </c>
      <c r="O26">
        <f t="shared" ca="1" si="4"/>
        <v>-5.7392097219041652E-3</v>
      </c>
      <c r="Q26" s="2">
        <f t="shared" si="5"/>
        <v>29486.239999999998</v>
      </c>
    </row>
    <row r="27" spans="1:17">
      <c r="A27" s="30" t="s">
        <v>40</v>
      </c>
      <c r="B27" s="31" t="s">
        <v>41</v>
      </c>
      <c r="C27" s="30">
        <v>44513.72</v>
      </c>
      <c r="D27" s="30" t="s">
        <v>41</v>
      </c>
      <c r="E27">
        <f t="shared" si="2"/>
        <v>810.74779846978163</v>
      </c>
      <c r="F27">
        <f t="shared" si="0"/>
        <v>810.5</v>
      </c>
      <c r="G27">
        <f t="shared" si="3"/>
        <v>3.4330000002228189E-2</v>
      </c>
      <c r="H27">
        <f t="shared" si="1"/>
        <v>3.4330000002228189E-2</v>
      </c>
      <c r="O27">
        <f t="shared" ca="1" si="4"/>
        <v>-5.2854506865997923E-3</v>
      </c>
      <c r="Q27" s="2">
        <f t="shared" si="5"/>
        <v>29495.22</v>
      </c>
    </row>
    <row r="28" spans="1:17">
      <c r="A28" s="30" t="s">
        <v>40</v>
      </c>
      <c r="B28" s="31" t="s">
        <v>41</v>
      </c>
      <c r="C28" s="30">
        <v>44681.866000000002</v>
      </c>
      <c r="D28" s="30" t="s">
        <v>41</v>
      </c>
      <c r="E28">
        <f t="shared" si="2"/>
        <v>2024.4478129060503</v>
      </c>
      <c r="F28">
        <f t="shared" si="0"/>
        <v>2024.5</v>
      </c>
      <c r="G28">
        <f t="shared" si="3"/>
        <v>-7.229999995615799E-3</v>
      </c>
      <c r="H28">
        <f t="shared" si="1"/>
        <v>-7.229999995615799E-3</v>
      </c>
      <c r="O28">
        <f t="shared" ca="1" si="4"/>
        <v>3.2550682104468594E-3</v>
      </c>
      <c r="Q28" s="2">
        <f t="shared" si="5"/>
        <v>29663.366000000002</v>
      </c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2024-01-11T03:44:14Z</dcterms:modified>
</cp:coreProperties>
</file>