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4989E9B-B7D0-480A-87BE-C6265E81FA7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H12" i="2" l="1"/>
  <c r="G12" i="2"/>
  <c r="D12" i="2"/>
  <c r="C12" i="2"/>
  <c r="E12" i="2"/>
  <c r="B12" i="2"/>
  <c r="A12" i="2"/>
  <c r="H11" i="2"/>
  <c r="G11" i="2"/>
  <c r="C11" i="2"/>
  <c r="D11" i="2"/>
  <c r="B11" i="2"/>
  <c r="A11" i="2"/>
  <c r="G11" i="1"/>
  <c r="F11" i="1"/>
  <c r="E15" i="1"/>
  <c r="E23" i="1"/>
  <c r="F23" i="1"/>
  <c r="Q22" i="1"/>
  <c r="Q23" i="1"/>
  <c r="C21" i="1"/>
  <c r="C17" i="1"/>
  <c r="C7" i="1"/>
  <c r="C8" i="1"/>
  <c r="G23" i="1"/>
  <c r="I23" i="1"/>
  <c r="E11" i="2"/>
  <c r="G22" i="1"/>
  <c r="Q21" i="1"/>
  <c r="E22" i="1"/>
  <c r="F22" i="1"/>
  <c r="E21" i="1"/>
  <c r="F21" i="1"/>
  <c r="G21" i="1"/>
  <c r="H21" i="1"/>
  <c r="I22" i="1"/>
  <c r="C11" i="1"/>
  <c r="C12" i="1"/>
  <c r="C16" i="1" l="1"/>
  <c r="D18" i="1" s="1"/>
  <c r="O21" i="1"/>
  <c r="O23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<sst xmlns="http://schemas.openxmlformats.org/spreadsheetml/2006/main" count="74" uniqueCount="66">
  <si>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</si>
  <si>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</si>
  <si>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</si>
  <si>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</si>
  <si>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</si>
  <si>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</si>
  <si>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</si>
  <si>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</si>
  <si>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</si>
  <si>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</si>
  <si>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</si>
  <si>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</si>
  <si>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</si>
  <si>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</si>
  <si>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</si>
  <si>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</si>
  <si>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</si>
  <si>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</si>
  <si>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</si>
  <si>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</si>
  <si>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</si>
  <si>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</si>
  <si>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</si>
  <si>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</si>
  <si>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</si>
  <si>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</si>
  <si>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</si>
  <si>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</si>
  <si>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</si>
  <si>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</si>
  <si>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 4888</t>
  </si>
  <si>
    <t>IBVS 5263</t>
  </si>
  <si>
    <t>I</t>
  </si>
  <si>
    <t>IBVS</t>
  </si>
  <si>
    <t># of data points: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</si>
  <si>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</si>
  <si>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</si>
  <si>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</si>
  <si>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</si>
  <si>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</si>
  <si>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</si>
  <si>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</si>
  <si>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</si>
  <si>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</si>
  <si>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</si>
  <si>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</si>
  <si>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</si>
  <si>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</si>
  <si>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</si>
  <si>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</si>
  <si>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</si>
  <si>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</si>
  <si>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</si>
  <si>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</si>
  <si>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2451081.3870 </t>
  </si>
  <si>
    <t> 24.09.1998 21:17 </t>
  </si>
  <si>
    <t> 0.0033 </t>
  </si>
  <si>
    <t>E </t>
  </si>
  <si>
    <t>?</t>
  </si>
  <si>
    <t> M.Zejda </t>
  </si>
  <si>
    <t>IBVS 4888 </t>
  </si>
  <si>
    <t>2451379.3987 </t>
  </si>
  <si>
    <t> 19.07.1999 21:34 </t>
  </si>
  <si>
    <t> -0.0013 </t>
  </si>
  <si>
    <t>IBVS 5263 </t>
  </si>
  <si>
    <t>V0631 Aql / gsc 1064-4104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</si>
</sst>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/>
    <xf numFmtId="0" fontId="8" fillId="0" borderId="5" xfId="0" applyFont="1" applyBorder="1">
      <alignment vertical="top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V0631 Aql - O-C Diagr.</a:t>
            </a:r>
          </a:p>
        </c:rich>
      </c:tx>
      <c:layout>
        <c:manualLayout>
          <c:xMode val="edge"/>
          <c:yMode val="edge"/>
          <c:x val="0.3737490188557283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6E-41CD-9DDA-6ED4E0CCBE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-0.43587499999557622</c:v>
                </c:pt>
                <c:pt idx="2">
                  <c:v>-0.44642500000190921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6E-41CD-9DDA-6ED4E0CCBE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6E-41CD-9DDA-6ED4E0CCBE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6E-41CD-9DDA-6ED4E0CCBE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6E-41CD-9DDA-6ED4E0CCBE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6E-41CD-9DDA-6ED4E0CCBE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6E-41CD-9DDA-6ED4E0CCBE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0.34004069814461202</c:v>
                </c:pt>
                <c:pt idx="1">
                  <c:v>-0.43587499999557622</c:v>
                </c:pt>
                <c:pt idx="2">
                  <c:v>-0.44642500000190921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6E-41CD-9DDA-6ED4E0CC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276952"/>
        <c:axId val="1"/>
      </c:scatterChart>
      <c:valAx>
        <c:axId val="569276952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3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276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16818253130313"/>
          <c:y val="0.91925596256989606"/>
          <c:w val="0.7237484894355896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V0631 Aql - O-C Diagr.</a:t>
            </a:r>
          </a:p>
        </c:rich>
      </c:tx>
      <c:layout>
        <c:manualLayout>
          <c:xMode val="edge"/>
          <c:yMode val="edge"/>
          <c:x val="0.3677419354838709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93548387096774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6-498E-BC4B-4A6590F006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-0.43587499999557622</c:v>
                </c:pt>
                <c:pt idx="2">
                  <c:v>-0.44642500000190921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76-498E-BC4B-4A6590F006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76-498E-BC4B-4A6590F006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76-498E-BC4B-4A6590F006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76-498E-BC4B-4A6590F006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76-498E-BC4B-4A6590F006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76-498E-BC4B-4A6590F006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18975</c:v>
                </c:pt>
                <c:pt idx="2">
                  <c:v>19233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0.34004069814461202</c:v>
                </c:pt>
                <c:pt idx="1">
                  <c:v>-0.43587499999557622</c:v>
                </c:pt>
                <c:pt idx="2">
                  <c:v>-0.44642500000190921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76-498E-BC4B-4A6590F00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87408"/>
        <c:axId val="1"/>
      </c:scatterChart>
      <c:valAx>
        <c:axId val="68628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287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64516129032257"/>
          <c:y val="0.91950464396284826"/>
          <c:w val="0.72258064516129028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38100</xdr:rowOff>
    </xdr:from>
    <xdr:to>
      <xdr:col>17</xdr:col>
      <xdr:colOff>371475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C94D2D5-66B0-8906-BBED-9C3E504F1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295275</xdr:colOff>
      <xdr:row>0</xdr:row>
      <xdr:rowOff>66675</xdr:rowOff>
    </xdr:from>
    <xdr:to>
      <xdr:col>27</xdr:col>
      <xdr:colOff>28575</xdr:colOff>
      <xdr:row>18</xdr:row>
      <xdr:rowOff>114300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99A31092-7F9D-D9EC-DC92-57B251BE1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263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65</v>
      </c>
    </row>
    <row r="2" spans="1:7" x14ac:dyDescent="0.2">
      <c r="A2" t="s">
        <v>25</v>
      </c>
      <c r="B2" s="17" t="s">
        <v>35</v>
      </c>
    </row>
    <row r="4" spans="1:7" x14ac:dyDescent="0.2">
      <c r="A4" s="7" t="s">
        <v>0</v>
      </c>
      <c r="C4" s="3">
        <v>29163.326000000001</v>
      </c>
      <c r="D4" s="4">
        <v>1.155125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29163.326000000001</v>
      </c>
    </row>
    <row r="8" spans="1:7" x14ac:dyDescent="0.2">
      <c r="A8" t="s">
        <v>3</v>
      </c>
      <c r="C8">
        <f>+D4</f>
        <v>1.155125</v>
      </c>
    </row>
    <row r="9" spans="1:7" x14ac:dyDescent="0.2">
      <c r="A9" s="18" t="s">
        <v>36</v>
      </c>
      <c r="B9" s="19"/>
      <c r="C9" s="20">
        <v>-9.5</v>
      </c>
      <c r="D9" s="19" t="s">
        <v>37</v>
      </c>
      <c r="E9" s="19"/>
    </row>
    <row r="10" spans="1:7" ht="13.5" thickBot="1" x14ac:dyDescent="0.25">
      <c r="A10" s="19"/>
      <c r="B10" s="19"/>
      <c r="C10" s="6" t="s">
        <v>21</v>
      </c>
      <c r="D10" s="6" t="s">
        <v>22</v>
      </c>
      <c r="E10" s="19"/>
    </row>
    <row r="11" spans="1:7" x14ac:dyDescent="0.2">
      <c r="A11" s="19" t="s">
        <v>16</v>
      </c>
      <c r="B11" s="19"/>
      <c r="C11" s="21">
        <f ca="1">INTERCEPT(INDIRECT($G$11):G992,INDIRECT($F$11):F992)</f>
        <v>0.34004069814461202</v>
      </c>
      <c r="D11" s="5"/>
      <c r="E11" s="19"/>
      <c r="F11" s="22" t="str">
        <f>"F"&amp;E19</f>
        <v>F22</v>
      </c>
      <c r="G11" s="16" t="str">
        <f>"G"&amp;E19</f>
        <v>G22</v>
      </c>
    </row>
    <row r="12" spans="1:7" x14ac:dyDescent="0.2">
      <c r="A12" s="19" t="s">
        <v>17</v>
      </c>
      <c r="B12" s="19"/>
      <c r="C12" s="21">
        <f ca="1">SLOPE(INDIRECT($G$11):G992,INDIRECT($F$11):F992)</f>
        <v>-4.0891472892763541E-5</v>
      </c>
      <c r="D12" s="5"/>
      <c r="E12" s="19"/>
    </row>
    <row r="13" spans="1:7" x14ac:dyDescent="0.2">
      <c r="A13" s="19" t="s">
        <v>20</v>
      </c>
      <c r="B13" s="19"/>
      <c r="C13" s="5" t="s">
        <v>14</v>
      </c>
      <c r="D13" s="5"/>
      <c r="E13" s="19"/>
    </row>
    <row r="14" spans="1:7" x14ac:dyDescent="0.2">
      <c r="A14" s="19"/>
      <c r="B14" s="19"/>
      <c r="C14" s="19"/>
      <c r="D14" s="19"/>
      <c r="E14" s="19"/>
    </row>
    <row r="15" spans="1:7" x14ac:dyDescent="0.2">
      <c r="A15" s="23" t="s">
        <v>18</v>
      </c>
      <c r="B15" s="19"/>
      <c r="C15" s="24">
        <f ca="1">(C7+C11)+(C8+C12)*INT(MAX(F21:F3533))</f>
        <v>51379.398700000005</v>
      </c>
      <c r="D15" s="25" t="s">
        <v>38</v>
      </c>
      <c r="E15" s="26">
        <f ca="1">TODAY()+15018.5-B9/24</f>
        <v>60320.5</v>
      </c>
    </row>
    <row r="16" spans="1:7" x14ac:dyDescent="0.2">
      <c r="A16" s="27" t="s">
        <v>4</v>
      </c>
      <c r="B16" s="19"/>
      <c r="C16" s="28">
        <f ca="1">+C8+C12</f>
        <v>1.1550841085271073</v>
      </c>
      <c r="D16" s="25" t="s">
        <v>39</v>
      </c>
      <c r="E16" s="26">
        <f ca="1">ROUND(2*(E15-C15)/C16,0)/2+1</f>
        <v>7741.5</v>
      </c>
    </row>
    <row r="17" spans="1:17" ht="13.5" thickBot="1" x14ac:dyDescent="0.25">
      <c r="A17" s="25" t="s">
        <v>34</v>
      </c>
      <c r="B17" s="19"/>
      <c r="C17" s="19">
        <f>COUNT(C21:C2191)</f>
        <v>3</v>
      </c>
      <c r="D17" s="25" t="s">
        <v>40</v>
      </c>
      <c r="E17" s="29">
        <f ca="1">+C15+C16*E16-15018.5-C9/24</f>
        <v>45303.378159495944</v>
      </c>
    </row>
    <row r="18" spans="1:17" x14ac:dyDescent="0.2">
      <c r="A18" s="27" t="s">
        <v>5</v>
      </c>
      <c r="B18" s="19"/>
      <c r="C18" s="30">
        <f ca="1">+C15</f>
        <v>51379.398700000005</v>
      </c>
      <c r="D18" s="31">
        <f ca="1">+C16</f>
        <v>1.1550841085271073</v>
      </c>
      <c r="E18" s="32" t="s">
        <v>41</v>
      </c>
    </row>
    <row r="19" spans="1:17" ht="13.5" thickTop="1" x14ac:dyDescent="0.2">
      <c r="A19" s="33" t="s">
        <v>42</v>
      </c>
      <c r="E19" s="34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33</v>
      </c>
      <c r="J20" s="9" t="s">
        <v>19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24</v>
      </c>
      <c r="P20" s="8" t="s">
        <v>23</v>
      </c>
      <c r="Q20" s="6" t="s">
        <v>15</v>
      </c>
    </row>
    <row r="21" spans="1:17" x14ac:dyDescent="0.2">
      <c r="A21" t="s">
        <v>12</v>
      </c>
      <c r="C21">
        <f>+C4</f>
        <v>29163.326000000001</v>
      </c>
      <c r="D21" s="5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G21</f>
        <v>0</v>
      </c>
      <c r="O21">
        <f ca="1">+C$11+C$12*$F21</f>
        <v>0.34004069814461202</v>
      </c>
      <c r="Q21" s="2">
        <f>+C21-15018.5</f>
        <v>14144.826000000001</v>
      </c>
    </row>
    <row r="22" spans="1:17" x14ac:dyDescent="0.2">
      <c r="A22" s="10" t="s">
        <v>30</v>
      </c>
      <c r="B22" s="11"/>
      <c r="C22" s="12">
        <v>51081.387000000002</v>
      </c>
      <c r="D22" s="11">
        <v>2E-3</v>
      </c>
      <c r="E22">
        <f>+(C22-C$7)/C$8</f>
        <v>18974.622659885295</v>
      </c>
      <c r="F22" s="16">
        <f>ROUND(2*E22,0)/2+0.5</f>
        <v>18975</v>
      </c>
      <c r="G22">
        <f>+C22-(C$7+F22*C$8)</f>
        <v>-0.43587499999557622</v>
      </c>
      <c r="I22">
        <f>+G22</f>
        <v>-0.43587499999557622</v>
      </c>
      <c r="O22">
        <f ca="1">+C$11+C$12*$F22</f>
        <v>-0.43587499999557622</v>
      </c>
      <c r="Q22" s="2">
        <f>+C22-15018.5</f>
        <v>36062.887000000002</v>
      </c>
    </row>
    <row r="23" spans="1:17" x14ac:dyDescent="0.2">
      <c r="A23" s="13" t="s">
        <v>31</v>
      </c>
      <c r="B23" s="14" t="s">
        <v>32</v>
      </c>
      <c r="C23" s="15">
        <v>51379.398699999998</v>
      </c>
      <c r="D23" s="14">
        <v>3.0000000000000001E-3</v>
      </c>
      <c r="E23">
        <f>+(C23-C$7)/C$8</f>
        <v>19232.613526674599</v>
      </c>
      <c r="F23" s="16">
        <f>ROUND(2*E23,0)/2+0.5</f>
        <v>19233</v>
      </c>
      <c r="G23">
        <f>+C23-(C$7+F23*C$8)</f>
        <v>-0.44642500000190921</v>
      </c>
      <c r="I23">
        <f>+G23</f>
        <v>-0.44642500000190921</v>
      </c>
      <c r="O23">
        <f ca="1">+C$11+C$12*$F23</f>
        <v>-0.44642500000190921</v>
      </c>
      <c r="Q23" s="2">
        <f>+C23-15018.5</f>
        <v>36360.898699999998</v>
      </c>
    </row>
    <row r="24" spans="1:17" x14ac:dyDescent="0.2">
      <c r="D24" s="5"/>
      <c r="Q24" s="2"/>
    </row>
    <row r="25" spans="1:17" x14ac:dyDescent="0.2">
      <c r="D25" s="5"/>
      <c r="Q25" s="2"/>
    </row>
    <row r="26" spans="1:17" x14ac:dyDescent="0.2">
      <c r="D26" s="5"/>
      <c r="Q26" s="2"/>
    </row>
    <row r="27" spans="1:17" x14ac:dyDescent="0.2">
      <c r="D27" s="5"/>
      <c r="Q27" s="2"/>
    </row>
    <row r="28" spans="1:17" x14ac:dyDescent="0.2">
      <c r="D28" s="5"/>
      <c r="Q28" s="2"/>
    </row>
    <row r="29" spans="1:17" x14ac:dyDescent="0.2">
      <c r="D29" s="5"/>
      <c r="Q29" s="2"/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  <c r="Q32" s="2"/>
    </row>
    <row r="33" spans="4:17" x14ac:dyDescent="0.2">
      <c r="D33" s="5"/>
      <c r="Q33" s="2"/>
    </row>
    <row r="34" spans="4:17" x14ac:dyDescent="0.2">
      <c r="D34" s="5"/>
    </row>
    <row r="35" spans="4:17" x14ac:dyDescent="0.2">
      <c r="D35" s="5"/>
    </row>
    <row r="36" spans="4:17" x14ac:dyDescent="0.2">
      <c r="D36" s="5"/>
    </row>
    <row r="37" spans="4:17" x14ac:dyDescent="0.2">
      <c r="D37" s="5"/>
    </row>
    <row r="38" spans="4:17" x14ac:dyDescent="0.2">
      <c r="D38" s="5"/>
    </row>
    <row r="39" spans="4:17" x14ac:dyDescent="0.2">
      <c r="D39" s="5"/>
    </row>
    <row r="40" spans="4:17" x14ac:dyDescent="0.2">
      <c r="D40" s="5"/>
    </row>
    <row r="41" spans="4:17" x14ac:dyDescent="0.2">
      <c r="D41" s="5"/>
    </row>
    <row r="42" spans="4:17" x14ac:dyDescent="0.2">
      <c r="D42" s="5"/>
    </row>
    <row r="43" spans="4:17" x14ac:dyDescent="0.2">
      <c r="D43" s="5"/>
    </row>
    <row r="44" spans="4:17" x14ac:dyDescent="0.2">
      <c r="D44" s="5"/>
    </row>
    <row r="45" spans="4:17" x14ac:dyDescent="0.2">
      <c r="D45" s="5"/>
    </row>
    <row r="46" spans="4:17" x14ac:dyDescent="0.2">
      <c r="D46" s="5"/>
    </row>
    <row r="47" spans="4:17" x14ac:dyDescent="0.2">
      <c r="D47" s="5"/>
    </row>
    <row r="48" spans="4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1"/>
  <sheetViews>
    <sheetView workbookViewId="0">
      <selection activeCell="E12" sqref="E12"/>
    </sheetView>
  </sheetViews>
  <sheetFormatPr defaultRowHeight="12.75" x14ac:dyDescent="0.2"/>
  <cols>
    <col min="1" max="1" width="19.7109375" style="36" customWidth="1"/>
    <col min="2" max="2" width="4.42578125" style="19" customWidth="1"/>
    <col min="3" max="3" width="12.7109375" style="36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36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35" t="s">
        <v>43</v>
      </c>
      <c r="I1" s="37" t="s">
        <v>44</v>
      </c>
      <c r="J1" s="38" t="s">
        <v>45</v>
      </c>
    </row>
    <row r="2" spans="1:16" x14ac:dyDescent="0.2">
      <c r="I2" s="39" t="s">
        <v>46</v>
      </c>
      <c r="J2" s="40" t="s">
        <v>47</v>
      </c>
    </row>
    <row r="3" spans="1:16" x14ac:dyDescent="0.2">
      <c r="A3" s="41" t="s">
        <v>48</v>
      </c>
      <c r="I3" s="39" t="s">
        <v>49</v>
      </c>
      <c r="J3" s="40" t="s">
        <v>50</v>
      </c>
    </row>
    <row r="4" spans="1:16" x14ac:dyDescent="0.2">
      <c r="I4" s="39" t="s">
        <v>51</v>
      </c>
      <c r="J4" s="40" t="s">
        <v>50</v>
      </c>
    </row>
    <row r="5" spans="1:16" ht="13.5" thickBot="1" x14ac:dyDescent="0.25">
      <c r="I5" s="42" t="s">
        <v>52</v>
      </c>
      <c r="J5" s="43" t="s">
        <v>53</v>
      </c>
    </row>
    <row r="10" spans="1:16" ht="13.5" thickBot="1" x14ac:dyDescent="0.25"/>
    <row r="11" spans="1:16" ht="12.75" customHeight="1" thickBot="1" x14ac:dyDescent="0.25">
      <c r="A11" s="36" t="str">
        <f>P11</f>
        <v>IBVS 4888 </v>
      </c>
      <c r="B11" s="5" t="str">
        <f>IF(H11=INT(H11),"I","II")</f>
        <v>I</v>
      </c>
      <c r="C11" s="36">
        <f>1*G11</f>
        <v>51081.387000000002</v>
      </c>
      <c r="D11" s="19" t="str">
        <f>VLOOKUP(F11,I$1:J$5,2,FALSE)</f>
        <v>vis</v>
      </c>
      <c r="E11" s="44">
        <f>VLOOKUP(C11,Active!C$21:E$973,3,FALSE)</f>
        <v>18974.622659885295</v>
      </c>
      <c r="F11" s="5" t="s">
        <v>52</v>
      </c>
      <c r="G11" s="19" t="str">
        <f>MID(I11,3,LEN(I11)-3)</f>
        <v>51081.3870</v>
      </c>
      <c r="H11" s="36">
        <f>1*K11</f>
        <v>-258</v>
      </c>
      <c r="I11" s="45" t="s">
        <v>54</v>
      </c>
      <c r="J11" s="46" t="s">
        <v>55</v>
      </c>
      <c r="K11" s="45">
        <v>-258</v>
      </c>
      <c r="L11" s="45" t="s">
        <v>56</v>
      </c>
      <c r="M11" s="46" t="s">
        <v>57</v>
      </c>
      <c r="N11" s="46" t="s">
        <v>58</v>
      </c>
      <c r="O11" s="47" t="s">
        <v>59</v>
      </c>
      <c r="P11" s="48" t="s">
        <v>60</v>
      </c>
    </row>
    <row r="12" spans="1:16" ht="12.75" customHeight="1" thickBot="1" x14ac:dyDescent="0.25">
      <c r="A12" s="36" t="str">
        <f>P12</f>
        <v>IBVS 5263 </v>
      </c>
      <c r="B12" s="5" t="str">
        <f>IF(H12=INT(H12),"I","II")</f>
        <v>I</v>
      </c>
      <c r="C12" s="36">
        <f>1*G12</f>
        <v>51379.398699999998</v>
      </c>
      <c r="D12" s="19" t="str">
        <f>VLOOKUP(F12,I$1:J$5,2,FALSE)</f>
        <v>vis</v>
      </c>
      <c r="E12" s="44">
        <f>VLOOKUP(C12,Active!C$21:E$973,3,FALSE)</f>
        <v>19232.613526674599</v>
      </c>
      <c r="F12" s="5" t="s">
        <v>52</v>
      </c>
      <c r="G12" s="19" t="str">
        <f>MID(I12,3,LEN(I12)-3)</f>
        <v>51379.3987</v>
      </c>
      <c r="H12" s="36">
        <f>1*K12</f>
        <v>0</v>
      </c>
      <c r="I12" s="45" t="s">
        <v>61</v>
      </c>
      <c r="J12" s="46" t="s">
        <v>62</v>
      </c>
      <c r="K12" s="45">
        <v>0</v>
      </c>
      <c r="L12" s="45" t="s">
        <v>63</v>
      </c>
      <c r="M12" s="46" t="s">
        <v>57</v>
      </c>
      <c r="N12" s="46" t="s">
        <v>58</v>
      </c>
      <c r="O12" s="47" t="s">
        <v>59</v>
      </c>
      <c r="P12" s="48" t="s">
        <v>64</v>
      </c>
    </row>
    <row r="13" spans="1:16" x14ac:dyDescent="0.2">
      <c r="B13" s="5"/>
      <c r="F13" s="5"/>
    </row>
    <row r="14" spans="1:16" x14ac:dyDescent="0.2">
      <c r="B14" s="5"/>
      <c r="F14" s="5"/>
    </row>
    <row r="15" spans="1:16" x14ac:dyDescent="0.2">
      <c r="B15" s="5"/>
      <c r="F15" s="5"/>
    </row>
    <row r="16" spans="1:16" x14ac:dyDescent="0.2">
      <c r="B16" s="5"/>
      <c r="F16" s="5"/>
    </row>
    <row r="17" spans="2:6" x14ac:dyDescent="0.2">
      <c r="B17" s="5"/>
      <c r="F17" s="5"/>
    </row>
    <row r="18" spans="2:6" x14ac:dyDescent="0.2">
      <c r="B18" s="5"/>
      <c r="F18" s="5"/>
    </row>
    <row r="19" spans="2:6" x14ac:dyDescent="0.2">
      <c r="B19" s="5"/>
      <c r="F19" s="5"/>
    </row>
    <row r="20" spans="2:6" x14ac:dyDescent="0.2">
      <c r="B20" s="5"/>
      <c r="F20" s="5"/>
    </row>
    <row r="21" spans="2:6" x14ac:dyDescent="0.2">
      <c r="B21" s="5"/>
      <c r="F21" s="5"/>
    </row>
    <row r="22" spans="2:6" x14ac:dyDescent="0.2">
      <c r="B22" s="5"/>
      <c r="F22" s="5"/>
    </row>
    <row r="23" spans="2:6" x14ac:dyDescent="0.2">
      <c r="B23" s="5"/>
      <c r="F23" s="5"/>
    </row>
    <row r="24" spans="2:6" x14ac:dyDescent="0.2">
      <c r="B24" s="5"/>
      <c r="F24" s="5"/>
    </row>
    <row r="25" spans="2:6" x14ac:dyDescent="0.2">
      <c r="B25" s="5"/>
      <c r="F25" s="5"/>
    </row>
    <row r="26" spans="2:6" x14ac:dyDescent="0.2">
      <c r="B26" s="5"/>
      <c r="F26" s="5"/>
    </row>
    <row r="27" spans="2:6" x14ac:dyDescent="0.2">
      <c r="B27" s="5"/>
      <c r="F27" s="5"/>
    </row>
    <row r="28" spans="2:6" x14ac:dyDescent="0.2">
      <c r="B28" s="5"/>
      <c r="F28" s="5"/>
    </row>
    <row r="29" spans="2:6" x14ac:dyDescent="0.2">
      <c r="B29" s="5"/>
      <c r="F29" s="5"/>
    </row>
    <row r="30" spans="2:6" x14ac:dyDescent="0.2">
      <c r="B30" s="5"/>
      <c r="F30" s="5"/>
    </row>
    <row r="31" spans="2:6" x14ac:dyDescent="0.2">
      <c r="B31" s="5"/>
      <c r="F31" s="5"/>
    </row>
    <row r="32" spans="2: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</sheetData>
  <phoneticPr fontId="7" type="noConversion"/>
  <hyperlinks>
    <hyperlink ref="A3" r:id="rId1"/>
    <hyperlink ref="P11" r:id="rId2" display="http://www.konkoly.hu/cgi-bin/IBVS?4888"/>
    <hyperlink ref="P12" r:id="rId3" display="http://www.konkoly.hu/cgi-bin/IBVS?52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2024-01-11T03:46:59Z</dcterms:modified>
</cp:coreProperties>
</file>