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CC325F-3C14-4C0A-A98B-287293153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86" i="1"/>
  <c r="F86" i="1" s="1"/>
  <c r="G86" i="1" s="1"/>
  <c r="K86" i="1" s="1"/>
  <c r="Q86" i="1"/>
  <c r="E85" i="1"/>
  <c r="F85" i="1" s="1"/>
  <c r="G85" i="1" s="1"/>
  <c r="K85" i="1" s="1"/>
  <c r="Q85" i="1"/>
  <c r="Q84" i="1"/>
  <c r="Q81" i="1"/>
  <c r="Q82" i="1"/>
  <c r="Q83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9" i="1"/>
  <c r="Q75" i="1"/>
  <c r="Q76" i="1"/>
  <c r="Q78" i="1"/>
  <c r="Q79" i="1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54" i="2"/>
  <c r="C54" i="2"/>
  <c r="G55" i="2"/>
  <c r="C55" i="2"/>
  <c r="G56" i="2"/>
  <c r="C56" i="2"/>
  <c r="G57" i="2"/>
  <c r="C57" i="2"/>
  <c r="G58" i="2"/>
  <c r="C58" i="2"/>
  <c r="G59" i="2"/>
  <c r="C59" i="2"/>
  <c r="G60" i="2"/>
  <c r="C60" i="2"/>
  <c r="G61" i="2"/>
  <c r="C61" i="2"/>
  <c r="G11" i="2"/>
  <c r="C11" i="2"/>
  <c r="G12" i="2"/>
  <c r="C12" i="2"/>
  <c r="G62" i="2"/>
  <c r="C6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34" i="2"/>
  <c r="C34" i="2"/>
  <c r="G35" i="2"/>
  <c r="C35" i="2"/>
  <c r="G63" i="2"/>
  <c r="C63" i="2"/>
  <c r="G64" i="2"/>
  <c r="C64" i="2"/>
  <c r="G36" i="2"/>
  <c r="C36" i="2"/>
  <c r="G65" i="2"/>
  <c r="C65" i="2"/>
  <c r="G66" i="2"/>
  <c r="C66" i="2"/>
  <c r="G37" i="2"/>
  <c r="C37" i="2"/>
  <c r="G38" i="2"/>
  <c r="C38" i="2"/>
  <c r="H37" i="2"/>
  <c r="D37" i="2"/>
  <c r="B37" i="2"/>
  <c r="A37" i="2"/>
  <c r="H66" i="2"/>
  <c r="D66" i="2"/>
  <c r="B66" i="2"/>
  <c r="A66" i="2"/>
  <c r="H65" i="2"/>
  <c r="D65" i="2"/>
  <c r="B65" i="2"/>
  <c r="A65" i="2"/>
  <c r="H36" i="2"/>
  <c r="D36" i="2"/>
  <c r="B36" i="2"/>
  <c r="A36" i="2"/>
  <c r="H64" i="2"/>
  <c r="D64" i="2"/>
  <c r="B64" i="2"/>
  <c r="A64" i="2"/>
  <c r="H63" i="2"/>
  <c r="D63" i="2"/>
  <c r="B63" i="2"/>
  <c r="A63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62" i="2"/>
  <c r="D62" i="2"/>
  <c r="B62" i="2"/>
  <c r="A62" i="2"/>
  <c r="H12" i="2"/>
  <c r="D12" i="2"/>
  <c r="B12" i="2"/>
  <c r="A12" i="2"/>
  <c r="H11" i="2"/>
  <c r="D11" i="2"/>
  <c r="B11" i="2"/>
  <c r="A11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Q80" i="1"/>
  <c r="C17" i="1"/>
  <c r="Q46" i="1"/>
  <c r="Q77" i="1"/>
  <c r="C7" i="1"/>
  <c r="E84" i="1"/>
  <c r="F84" i="1"/>
  <c r="C8" i="1"/>
  <c r="Q66" i="1"/>
  <c r="Q47" i="1"/>
  <c r="Q50" i="1"/>
  <c r="Q72" i="1"/>
  <c r="Q51" i="1"/>
  <c r="Q52" i="1"/>
  <c r="Q53" i="1"/>
  <c r="Q74" i="1"/>
  <c r="Q73" i="1"/>
  <c r="Q56" i="1"/>
  <c r="Q57" i="1"/>
  <c r="Q58" i="1"/>
  <c r="Q59" i="1"/>
  <c r="Q60" i="1"/>
  <c r="Q61" i="1"/>
  <c r="Q62" i="1"/>
  <c r="Q63" i="1"/>
  <c r="Q64" i="1"/>
  <c r="Q65" i="1"/>
  <c r="Q67" i="1"/>
  <c r="Q68" i="1"/>
  <c r="Q69" i="1"/>
  <c r="Q70" i="1"/>
  <c r="Q71" i="1"/>
  <c r="Q54" i="1"/>
  <c r="Q55" i="1"/>
  <c r="Q48" i="1"/>
  <c r="Q21" i="1"/>
  <c r="E34" i="2"/>
  <c r="E66" i="2"/>
  <c r="E59" i="2"/>
  <c r="E58" i="2"/>
  <c r="E65" i="2"/>
  <c r="E12" i="2"/>
  <c r="E56" i="2"/>
  <c r="E40" i="2"/>
  <c r="E36" i="2"/>
  <c r="E24" i="2"/>
  <c r="E47" i="2"/>
  <c r="E16" i="2"/>
  <c r="E63" i="2"/>
  <c r="E60" i="2"/>
  <c r="E28" i="2"/>
  <c r="E44" i="2"/>
  <c r="E68" i="1"/>
  <c r="F68" i="1"/>
  <c r="E59" i="1"/>
  <c r="F59" i="1"/>
  <c r="G59" i="1"/>
  <c r="I59" i="1"/>
  <c r="E66" i="1"/>
  <c r="F66" i="1"/>
  <c r="E51" i="1"/>
  <c r="F51" i="1"/>
  <c r="G51" i="1"/>
  <c r="I51" i="1"/>
  <c r="E43" i="1"/>
  <c r="F43" i="1"/>
  <c r="E35" i="1"/>
  <c r="F35" i="1"/>
  <c r="G35" i="1"/>
  <c r="I35" i="1"/>
  <c r="E27" i="1"/>
  <c r="F27" i="1"/>
  <c r="G79" i="1"/>
  <c r="I79" i="1"/>
  <c r="E80" i="1"/>
  <c r="F80" i="1"/>
  <c r="G80" i="1"/>
  <c r="J80" i="1"/>
  <c r="E54" i="1"/>
  <c r="F54" i="1"/>
  <c r="E64" i="1"/>
  <c r="F64" i="1"/>
  <c r="G58" i="1"/>
  <c r="I58" i="1"/>
  <c r="E56" i="1"/>
  <c r="F56" i="1"/>
  <c r="E75" i="1"/>
  <c r="F75" i="1"/>
  <c r="E48" i="1"/>
  <c r="F48" i="1"/>
  <c r="G48" i="1"/>
  <c r="I48" i="1"/>
  <c r="E40" i="1"/>
  <c r="F40" i="1"/>
  <c r="E32" i="1"/>
  <c r="F32" i="1"/>
  <c r="G32" i="1"/>
  <c r="I32" i="1"/>
  <c r="E24" i="1"/>
  <c r="F24" i="1"/>
  <c r="G21" i="1"/>
  <c r="H21" i="1"/>
  <c r="E70" i="1"/>
  <c r="F70" i="1"/>
  <c r="G70" i="1"/>
  <c r="I70" i="1"/>
  <c r="E61" i="1"/>
  <c r="F61" i="1"/>
  <c r="G61" i="1"/>
  <c r="I61" i="1"/>
  <c r="G73" i="1"/>
  <c r="I73" i="1"/>
  <c r="E53" i="1"/>
  <c r="F53" i="1"/>
  <c r="G53" i="1"/>
  <c r="I53" i="1"/>
  <c r="E79" i="1"/>
  <c r="F79" i="1"/>
  <c r="G47" i="1"/>
  <c r="I47" i="1"/>
  <c r="E45" i="1"/>
  <c r="F45" i="1"/>
  <c r="G45" i="1"/>
  <c r="I45" i="1"/>
  <c r="E37" i="1"/>
  <c r="F37" i="1"/>
  <c r="G37" i="1"/>
  <c r="I37" i="1"/>
  <c r="G31" i="1"/>
  <c r="I31" i="1"/>
  <c r="E29" i="1"/>
  <c r="F29" i="1"/>
  <c r="G29" i="1"/>
  <c r="I29" i="1"/>
  <c r="E83" i="1"/>
  <c r="F83" i="1"/>
  <c r="G83" i="1"/>
  <c r="K83" i="1"/>
  <c r="G77" i="1"/>
  <c r="K77" i="1"/>
  <c r="E77" i="1"/>
  <c r="F77" i="1"/>
  <c r="E67" i="1"/>
  <c r="F67" i="1"/>
  <c r="G67" i="1"/>
  <c r="I67" i="1"/>
  <c r="E58" i="1"/>
  <c r="F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21" i="1"/>
  <c r="F21" i="1"/>
  <c r="E63" i="1"/>
  <c r="F63" i="1"/>
  <c r="G63" i="1"/>
  <c r="I63" i="1"/>
  <c r="E73" i="1"/>
  <c r="F73" i="1"/>
  <c r="E78" i="1"/>
  <c r="F78" i="1"/>
  <c r="G78" i="1"/>
  <c r="I78" i="1"/>
  <c r="G49" i="1"/>
  <c r="J49" i="1"/>
  <c r="E47" i="1"/>
  <c r="F47" i="1"/>
  <c r="E39" i="1"/>
  <c r="F39" i="1"/>
  <c r="G39" i="1"/>
  <c r="I39" i="1"/>
  <c r="G33" i="1"/>
  <c r="I33" i="1"/>
  <c r="E31" i="1"/>
  <c r="F31" i="1"/>
  <c r="E23" i="1"/>
  <c r="F23" i="1"/>
  <c r="G23" i="1"/>
  <c r="I23" i="1"/>
  <c r="E69" i="1"/>
  <c r="F69" i="1"/>
  <c r="G69" i="1"/>
  <c r="I69" i="1"/>
  <c r="G62" i="1"/>
  <c r="I62" i="1"/>
  <c r="E60" i="1"/>
  <c r="F60" i="1"/>
  <c r="G60" i="1"/>
  <c r="I60" i="1"/>
  <c r="E72" i="1"/>
  <c r="F72" i="1"/>
  <c r="G72" i="1"/>
  <c r="J72" i="1"/>
  <c r="E52" i="1"/>
  <c r="F52" i="1"/>
  <c r="G52" i="1"/>
  <c r="I52" i="1"/>
  <c r="G46" i="1"/>
  <c r="J46" i="1"/>
  <c r="E44" i="1"/>
  <c r="F44" i="1"/>
  <c r="G44" i="1"/>
  <c r="I44" i="1"/>
  <c r="E36" i="1"/>
  <c r="F36" i="1"/>
  <c r="G36" i="1"/>
  <c r="I36" i="1"/>
  <c r="G30" i="1"/>
  <c r="I30" i="1"/>
  <c r="E28" i="1"/>
  <c r="F28" i="1"/>
  <c r="G28" i="1"/>
  <c r="I28" i="1"/>
  <c r="E82" i="1"/>
  <c r="F82" i="1"/>
  <c r="G82" i="1"/>
  <c r="K82" i="1"/>
  <c r="G81" i="1"/>
  <c r="K81" i="1"/>
  <c r="G84" i="1"/>
  <c r="K84" i="1"/>
  <c r="E55" i="1"/>
  <c r="F55" i="1"/>
  <c r="G55" i="1"/>
  <c r="J55" i="1"/>
  <c r="G68" i="1"/>
  <c r="I68" i="1"/>
  <c r="E65" i="1"/>
  <c r="F65" i="1"/>
  <c r="G65" i="1"/>
  <c r="I65" i="1"/>
  <c r="E57" i="1"/>
  <c r="F57" i="1"/>
  <c r="G57" i="1"/>
  <c r="I57" i="1"/>
  <c r="G66" i="1"/>
  <c r="I66" i="1"/>
  <c r="E76" i="1"/>
  <c r="F76" i="1"/>
  <c r="G76" i="1"/>
  <c r="I76" i="1"/>
  <c r="E49" i="1"/>
  <c r="F49" i="1"/>
  <c r="G43" i="1"/>
  <c r="I43" i="1"/>
  <c r="E41" i="1"/>
  <c r="F41" i="1"/>
  <c r="G41" i="1"/>
  <c r="I41" i="1"/>
  <c r="E33" i="1"/>
  <c r="F33" i="1"/>
  <c r="G27" i="1"/>
  <c r="I27" i="1"/>
  <c r="E25" i="1"/>
  <c r="F25" i="1"/>
  <c r="G25" i="1"/>
  <c r="I25" i="1"/>
  <c r="G54" i="1"/>
  <c r="J54" i="1"/>
  <c r="E71" i="1"/>
  <c r="F71" i="1"/>
  <c r="G71" i="1"/>
  <c r="J71" i="1"/>
  <c r="G64" i="1"/>
  <c r="I64" i="1"/>
  <c r="E62" i="1"/>
  <c r="F62" i="1"/>
  <c r="G56" i="1"/>
  <c r="I56" i="1"/>
  <c r="E74" i="1"/>
  <c r="F74" i="1"/>
  <c r="G74" i="1"/>
  <c r="J74" i="1"/>
  <c r="G75" i="1"/>
  <c r="I75" i="1"/>
  <c r="E46" i="1"/>
  <c r="F46" i="1"/>
  <c r="G40" i="1"/>
  <c r="I40" i="1"/>
  <c r="E38" i="1"/>
  <c r="F38" i="1"/>
  <c r="G38" i="1"/>
  <c r="I38" i="1"/>
  <c r="E30" i="1"/>
  <c r="F30" i="1"/>
  <c r="G24" i="1"/>
  <c r="I24" i="1"/>
  <c r="E22" i="1"/>
  <c r="F22" i="1"/>
  <c r="G22" i="1"/>
  <c r="E81" i="1"/>
  <c r="F81" i="1"/>
  <c r="I22" i="1"/>
  <c r="E27" i="2"/>
  <c r="E22" i="2"/>
  <c r="E46" i="2"/>
  <c r="E48" i="2"/>
  <c r="E42" i="2"/>
  <c r="E20" i="2"/>
  <c r="E62" i="2"/>
  <c r="E25" i="2"/>
  <c r="E39" i="2"/>
  <c r="E52" i="2"/>
  <c r="E29" i="2"/>
  <c r="E61" i="2"/>
  <c r="E55" i="2"/>
  <c r="E49" i="2"/>
  <c r="E37" i="2"/>
  <c r="E19" i="2"/>
  <c r="E26" i="2"/>
  <c r="E45" i="2"/>
  <c r="E23" i="2"/>
  <c r="E35" i="2"/>
  <c r="E14" i="2"/>
  <c r="E54" i="2"/>
  <c r="E30" i="2"/>
  <c r="E31" i="2"/>
  <c r="E18" i="2"/>
  <c r="E51" i="2"/>
  <c r="E38" i="2"/>
  <c r="E53" i="2"/>
  <c r="E17" i="2"/>
  <c r="E64" i="2"/>
  <c r="E11" i="2"/>
  <c r="E33" i="2"/>
  <c r="E43" i="2"/>
  <c r="E13" i="2"/>
  <c r="E41" i="2"/>
  <c r="E50" i="2"/>
  <c r="E15" i="2"/>
  <c r="E32" i="2"/>
  <c r="E57" i="2"/>
  <c r="E21" i="2"/>
  <c r="C12" i="1"/>
  <c r="C11" i="1"/>
  <c r="F15" i="1" l="1"/>
  <c r="O86" i="1"/>
  <c r="O85" i="1"/>
  <c r="O82" i="1"/>
  <c r="O49" i="1"/>
  <c r="O28" i="1"/>
  <c r="O68" i="1"/>
  <c r="O31" i="1"/>
  <c r="O79" i="1"/>
  <c r="O62" i="1"/>
  <c r="O53" i="1"/>
  <c r="C15" i="1"/>
  <c r="O78" i="1"/>
  <c r="O37" i="1"/>
  <c r="O64" i="1"/>
  <c r="O56" i="1"/>
  <c r="O76" i="1"/>
  <c r="O50" i="1"/>
  <c r="O27" i="1"/>
  <c r="O25" i="1"/>
  <c r="O36" i="1"/>
  <c r="O54" i="1"/>
  <c r="O39" i="1"/>
  <c r="O52" i="1"/>
  <c r="O71" i="1"/>
  <c r="O57" i="1"/>
  <c r="O80" i="1"/>
  <c r="O47" i="1"/>
  <c r="O81" i="1"/>
  <c r="O40" i="1"/>
  <c r="O22" i="1"/>
  <c r="O73" i="1"/>
  <c r="O26" i="1"/>
  <c r="O48" i="1"/>
  <c r="O83" i="1"/>
  <c r="O35" i="1"/>
  <c r="O33" i="1"/>
  <c r="O44" i="1"/>
  <c r="O46" i="1"/>
  <c r="O75" i="1"/>
  <c r="O84" i="1"/>
  <c r="O24" i="1"/>
  <c r="O61" i="1"/>
  <c r="O51" i="1"/>
  <c r="O70" i="1"/>
  <c r="O38" i="1"/>
  <c r="O23" i="1"/>
  <c r="O42" i="1"/>
  <c r="O67" i="1"/>
  <c r="O43" i="1"/>
  <c r="O41" i="1"/>
  <c r="O66" i="1"/>
  <c r="O21" i="1"/>
  <c r="O60" i="1"/>
  <c r="O29" i="1"/>
  <c r="O32" i="1"/>
  <c r="O65" i="1"/>
  <c r="O45" i="1"/>
  <c r="O63" i="1"/>
  <c r="O30" i="1"/>
  <c r="O55" i="1"/>
  <c r="O59" i="1"/>
  <c r="O69" i="1"/>
  <c r="O34" i="1"/>
  <c r="O74" i="1"/>
  <c r="O77" i="1"/>
  <c r="O72" i="1"/>
  <c r="O58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<sst xmlns="http://schemas.openxmlformats.org/spreadsheetml/2006/main" count="683" uniqueCount="305">
  <si>
    <t>JAVSO..47..105</t>
  </si>
  <si>
    <t xml:space="preserve">V0805 Aql / GSC 05715-01384 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</si>
  <si>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</si>
  <si>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</si>
  <si>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</si>
  <si>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</si>
  <si>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</si>
  <si>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</si>
  <si>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</si>
  <si>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</si>
  <si>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</si>
  <si>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</si>
  <si>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</si>
  <si>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</si>
  <si>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</si>
  <si>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</si>
  <si>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</si>
  <si>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</si>
  <si>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</si>
  <si>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</si>
  <si>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</si>
  <si>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</si>
  <si>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</si>
  <si>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</si>
  <si>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</si>
  <si>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</si>
  <si>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</si>
  <si>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</si>
  <si>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</si>
  <si>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ORION 126</t>
  </si>
  <si>
    <t>K</t>
  </si>
  <si>
    <t>Diethelm R</t>
  </si>
  <si>
    <t>BBSAG Bull...31</t>
  </si>
  <si>
    <t>B</t>
  </si>
  <si>
    <t>Locher K</t>
  </si>
  <si>
    <t>BBSAG Bull.10</t>
  </si>
  <si>
    <t>BBSAG Bull.11</t>
  </si>
  <si>
    <t>phe</t>
  </si>
  <si>
    <t>IBVS 1053</t>
  </si>
  <si>
    <t>V</t>
  </si>
  <si>
    <t>Peter H</t>
  </si>
  <si>
    <t>BBSAG Bull.29</t>
  </si>
  <si>
    <t>BBSAG Bull.33</t>
  </si>
  <si>
    <t>BBSAG Bull.34</t>
  </si>
  <si>
    <t>BBSAG Bull.38</t>
  </si>
  <si>
    <t>BBSAG Bull.39</t>
  </si>
  <si>
    <t>Germann R</t>
  </si>
  <si>
    <t>BBSAG Bull.45</t>
  </si>
  <si>
    <t>BBSAG 45</t>
  </si>
  <si>
    <t>BBSAG Bull.49</t>
  </si>
  <si>
    <t>BBSAG Bull.56</t>
  </si>
  <si>
    <t>BBSAG Bull.72</t>
  </si>
  <si>
    <t>BBSAG Bull.81</t>
  </si>
  <si>
    <t>Blaettler E</t>
  </si>
  <si>
    <t>BBSAG Bull.98</t>
  </si>
  <si>
    <t>BBSAG Bull.104</t>
  </si>
  <si>
    <t>Martignoni M</t>
  </si>
  <si>
    <t>BBSAG Bull.113</t>
  </si>
  <si>
    <t>BBSAG Bull.110</t>
  </si>
  <si>
    <t>II</t>
  </si>
  <si>
    <t>IBVS 0456</t>
  </si>
  <si>
    <t>IBVS 5595</t>
  </si>
  <si>
    <t>I</t>
  </si>
  <si>
    <t># of data points:</t>
  </si>
  <si>
    <t>EA/DM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</si>
  <si>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</si>
  <si>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</si>
  <si>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</si>
  <si>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</si>
  <si>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</si>
  <si>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</si>
  <si>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</si>
  <si>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5959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</si>
  <si>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</si>
  <si>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</si>
  <si>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</si>
  <si>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</si>
  <si>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</si>
  <si>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</si>
  <si>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</si>
  <si>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</si>
  <si>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</si>
  <si>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</si>
  <si>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</si>
  <si>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2427927.868 </t>
  </si>
  <si>
    <t> 05.05.1935 08:49 </t>
  </si>
  <si>
    <t> 0.042 </t>
  </si>
  <si>
    <t>P </t>
  </si>
  <si>
    <t> G.A.Bakos </t>
  </si>
  <si>
    <t> AOLD 20.191 </t>
  </si>
  <si>
    <t>2427957.958 </t>
  </si>
  <si>
    <t> 04.06.1935 10:59 </t>
  </si>
  <si>
    <t> 0.029 </t>
  </si>
  <si>
    <t>2427963.955 </t>
  </si>
  <si>
    <t> 10.06.1935 10:55 </t>
  </si>
  <si>
    <t> 0.005 </t>
  </si>
  <si>
    <t>2427985.611 </t>
  </si>
  <si>
    <t> 02.07.1935 02:39 </t>
  </si>
  <si>
    <t> -0.013 </t>
  </si>
  <si>
    <t>2428015.742 </t>
  </si>
  <si>
    <t> 01.08.1935 05:48 </t>
  </si>
  <si>
    <t> 0.015 </t>
  </si>
  <si>
    <t>2428745.453 </t>
  </si>
  <si>
    <t> 30.07.1937 22:52 </t>
  </si>
  <si>
    <t> 0.030 </t>
  </si>
  <si>
    <t>2428780.365 </t>
  </si>
  <si>
    <t> 03.09.1937 20:45 </t>
  </si>
  <si>
    <t> 0.023 </t>
  </si>
  <si>
    <t>2428833.290 </t>
  </si>
  <si>
    <t> 26.10.1937 18:57 </t>
  </si>
  <si>
    <t> -0.033 </t>
  </si>
  <si>
    <t>2429482.359 </t>
  </si>
  <si>
    <t> 06.08.1939 20:36 </t>
  </si>
  <si>
    <t> 0.016 </t>
  </si>
  <si>
    <t>2429488.305 </t>
  </si>
  <si>
    <t> 12.08.1939 19:19 </t>
  </si>
  <si>
    <t> -0.059 </t>
  </si>
  <si>
    <t>2430933.312 </t>
  </si>
  <si>
    <t> 27.07.1943 19:29 </t>
  </si>
  <si>
    <t> 0.006 </t>
  </si>
  <si>
    <t> A.Y.Filin </t>
  </si>
  <si>
    <t> PZ 8.174 </t>
  </si>
  <si>
    <t>2430962.199 </t>
  </si>
  <si>
    <t> 25.08.1943 16:46 </t>
  </si>
  <si>
    <t> -0.006 </t>
  </si>
  <si>
    <t>2431287.311 </t>
  </si>
  <si>
    <t> 15.07.1944 19:27 </t>
  </si>
  <si>
    <t>2431641.296 </t>
  </si>
  <si>
    <t> 04.07.1945 19:06 </t>
  </si>
  <si>
    <t> -0.032 </t>
  </si>
  <si>
    <t>2431711.180 </t>
  </si>
  <si>
    <t> 12.09.1945 16:19 </t>
  </si>
  <si>
    <t> 0.014 </t>
  </si>
  <si>
    <t>2432024.268 </t>
  </si>
  <si>
    <t> 22.07.1946 18:25 </t>
  </si>
  <si>
    <t> 0.031 </t>
  </si>
  <si>
    <t>2432036.286 </t>
  </si>
  <si>
    <t> 03.08.1946 18:51 </t>
  </si>
  <si>
    <t> 0.008 </t>
  </si>
  <si>
    <t>2432797.264 </t>
  </si>
  <si>
    <t> 02.09.1948 18:20 </t>
  </si>
  <si>
    <t> -0.017 </t>
  </si>
  <si>
    <t>2432826.162 </t>
  </si>
  <si>
    <t> 01.10.1948 15:53 </t>
  </si>
  <si>
    <t> -0.018 </t>
  </si>
  <si>
    <t>2433180.208 </t>
  </si>
  <si>
    <t> 20.09.1949 16:59 </t>
  </si>
  <si>
    <t> 0.017 </t>
  </si>
  <si>
    <t>2438661.336 </t>
  </si>
  <si>
    <t> 22.09.1964 20:03 </t>
  </si>
  <si>
    <t> -0.002 </t>
  </si>
  <si>
    <t>E </t>
  </si>
  <si>
    <t>?</t>
  </si>
  <si>
    <t> E.Pohl </t>
  </si>
  <si>
    <t> AN 289.191 </t>
  </si>
  <si>
    <t>2439682.429 </t>
  </si>
  <si>
    <t> 10.07.1967 22:17 </t>
  </si>
  <si>
    <t>V </t>
  </si>
  <si>
    <t> N.Güdür </t>
  </si>
  <si>
    <t> AN 291.112 </t>
  </si>
  <si>
    <t>2439682.430 </t>
  </si>
  <si>
    <t> 10.07.1967 22:19 </t>
  </si>
  <si>
    <t> -0.001 </t>
  </si>
  <si>
    <t> H.Kurutac </t>
  </si>
  <si>
    <t>2439694.470 </t>
  </si>
  <si>
    <t> 22.07.1967 23:16 </t>
  </si>
  <si>
    <t>2440036.441 </t>
  </si>
  <si>
    <t> 28.06.1968 22:35 </t>
  </si>
  <si>
    <t> -0.000 </t>
  </si>
  <si>
    <t> C.Ibanoglu </t>
  </si>
  <si>
    <t>IBVS 456 </t>
  </si>
  <si>
    <t>2441139.415 </t>
  </si>
  <si>
    <t> 06.07.1971 21:57 </t>
  </si>
  <si>
    <t> 0.001 </t>
  </si>
  <si>
    <t> R.Diethelm </t>
  </si>
  <si>
    <t> ORI 126 </t>
  </si>
  <si>
    <t>2441548.8132 </t>
  </si>
  <si>
    <t> 19.08.1972 07:31 </t>
  </si>
  <si>
    <t> -0.0009 </t>
  </si>
  <si>
    <t> D.M.Popper </t>
  </si>
  <si>
    <t> AJ 86.114 </t>
  </si>
  <si>
    <t>2441859.478 </t>
  </si>
  <si>
    <t> 25.06.1973 23:28 </t>
  </si>
  <si>
    <t> K.Locher </t>
  </si>
  <si>
    <t> BBS 10 </t>
  </si>
  <si>
    <t>2441900.415 </t>
  </si>
  <si>
    <t> 05.08.1973 21:57 </t>
  </si>
  <si>
    <t> BBS 11 </t>
  </si>
  <si>
    <t>2441929.323 </t>
  </si>
  <si>
    <t> 03.09.1973 19:45 </t>
  </si>
  <si>
    <t> 0.007 </t>
  </si>
  <si>
    <t>2441941.352 </t>
  </si>
  <si>
    <t> 15.09.1973 20:26 </t>
  </si>
  <si>
    <t> -0.005 </t>
  </si>
  <si>
    <t>2442324.2663 </t>
  </si>
  <si>
    <t> 03.10.1974 18:23 </t>
  </si>
  <si>
    <t> -0.0001 </t>
  </si>
  <si>
    <t> A.Y.Ertan </t>
  </si>
  <si>
    <t>IBVS 1053 </t>
  </si>
  <si>
    <t>2442962.447 </t>
  </si>
  <si>
    <t> 02.07.1976 22:43 </t>
  </si>
  <si>
    <t> H.Peter </t>
  </si>
  <si>
    <t> BBS 29 </t>
  </si>
  <si>
    <t>2443015.415 </t>
  </si>
  <si>
    <t> 24.08.1976 21:57 </t>
  </si>
  <si>
    <t> -0.015 </t>
  </si>
  <si>
    <t>2443205.678 </t>
  </si>
  <si>
    <t> 03.03.1977 04:16 </t>
  </si>
  <si>
    <t> BBS 33 </t>
  </si>
  <si>
    <t>2443328.503 </t>
  </si>
  <si>
    <t> 04.07.1977 00:04 </t>
  </si>
  <si>
    <t> 0.002 </t>
  </si>
  <si>
    <t> BBS 34 </t>
  </si>
  <si>
    <t>2443340.555 </t>
  </si>
  <si>
    <t> 16.07.1977 01:19 </t>
  </si>
  <si>
    <t> 0.013 </t>
  </si>
  <si>
    <t>2443711.400 </t>
  </si>
  <si>
    <t> 21.07.1978 21:36 </t>
  </si>
  <si>
    <t> -0.011 </t>
  </si>
  <si>
    <t> BBS 38 </t>
  </si>
  <si>
    <t>2443764.372 </t>
  </si>
  <si>
    <t> 12.09.1978 20:55 </t>
  </si>
  <si>
    <t> -0.020 </t>
  </si>
  <si>
    <t> BBS 39 </t>
  </si>
  <si>
    <t>2443793.272 </t>
  </si>
  <si>
    <t> 11.10.1978 18:31 </t>
  </si>
  <si>
    <t> -0.019 </t>
  </si>
  <si>
    <t>2444118.378 </t>
  </si>
  <si>
    <t> 01.09.1979 21:04 </t>
  </si>
  <si>
    <t> -0.025 </t>
  </si>
  <si>
    <t> R.Germann </t>
  </si>
  <si>
    <t> BBS 45 </t>
  </si>
  <si>
    <t>2444118.401 </t>
  </si>
  <si>
    <t> 01.09.1979 21:37 </t>
  </si>
  <si>
    <t>2444443.508 </t>
  </si>
  <si>
    <t> 23.07.1980 00:11 </t>
  </si>
  <si>
    <t> -0.007 </t>
  </si>
  <si>
    <t> BBS 49 </t>
  </si>
  <si>
    <t>2444820.4058 </t>
  </si>
  <si>
    <t> 03.08.1981 21:44 </t>
  </si>
  <si>
    <t> 0.0019 </t>
  </si>
  <si>
    <t> BBS 56 </t>
  </si>
  <si>
    <t>2445882.440 </t>
  </si>
  <si>
    <t> 30.06.1984 22:33 </t>
  </si>
  <si>
    <t> 0.004 </t>
  </si>
  <si>
    <t> BBS 72 </t>
  </si>
  <si>
    <t>2446678.358 </t>
  </si>
  <si>
    <t> 04.09.1986 20:35 </t>
  </si>
  <si>
    <t> BBS 81 </t>
  </si>
  <si>
    <t>2448460.4501 </t>
  </si>
  <si>
    <t> 22.07.1991 22:48 </t>
  </si>
  <si>
    <t> -0.0039 </t>
  </si>
  <si>
    <t> E.Blättler </t>
  </si>
  <si>
    <t> BBS 98 </t>
  </si>
  <si>
    <t>2449133.5527 </t>
  </si>
  <si>
    <t> 26.05.1993 01:15 </t>
  </si>
  <si>
    <t> -0.0035 </t>
  </si>
  <si>
    <t> BBS 104 </t>
  </si>
  <si>
    <t>2449958.368 </t>
  </si>
  <si>
    <t> 28.08.1995 20:49 </t>
  </si>
  <si>
    <t> -0.009 </t>
  </si>
  <si>
    <t> M.Martignoni </t>
  </si>
  <si>
    <t> BBS 113 </t>
  </si>
  <si>
    <t>2449999.3127 </t>
  </si>
  <si>
    <t> 08.10.1995 19:30 </t>
  </si>
  <si>
    <t> -0.0047 </t>
  </si>
  <si>
    <t> BBS 110 </t>
  </si>
  <si>
    <t>2450663.976 </t>
  </si>
  <si>
    <t> 03.08.1997 11:25 </t>
  </si>
  <si>
    <t>C </t>
  </si>
  <si>
    <t> K.Nagai </t>
  </si>
  <si>
    <t>VSB 47 </t>
  </si>
  <si>
    <t>2451384.051 </t>
  </si>
  <si>
    <t> 24.07.1999 13:13 </t>
  </si>
  <si>
    <t>2451706.7607 </t>
  </si>
  <si>
    <t> 11.06.2000 06:15 </t>
  </si>
  <si>
    <t> 0.0033 </t>
  </si>
  <si>
    <t> Caton &amp; Smith </t>
  </si>
  <si>
    <t>IBVS 5595 </t>
  </si>
  <si>
    <t>2452867.52 </t>
  </si>
  <si>
    <t> 16.08.2003 00:28 </t>
  </si>
  <si>
    <t> -0.01 </t>
  </si>
  <si>
    <t> R.Meyer </t>
  </si>
  <si>
    <t>BAVM 171 </t>
  </si>
  <si>
    <t>2453621.301 </t>
  </si>
  <si>
    <t> 07.09.2005 19:13 </t>
  </si>
  <si>
    <t>BAVM 192 </t>
  </si>
  <si>
    <t>2455409.4168 </t>
  </si>
  <si>
    <t> 31.07.2010 22:00 </t>
  </si>
  <si>
    <t> -0.0048 </t>
  </si>
  <si>
    <t>-I</t>
  </si>
  <si>
    <t> F.Walter </t>
  </si>
  <si>
    <t>BAVM 214 </t>
  </si>
  <si>
    <t>s5</t>
  </si>
  <si>
    <t>s6</t>
  </si>
  <si>
    <t>s7</t>
  </si>
  <si>
    <t>VSB_061</t>
  </si>
  <si>
    <t>Ic</t>
  </si>
  <si>
    <t>VSB, 91</t>
  </si>
  <si>
    <t>JBAV, 79</t>
  </si>
  <si>
    <t>Next ToM-P</t>
  </si>
  <si>
    <t>Next ToM-S</t>
  </si>
  <si>
    <t>VSX</t>
  </si>
  <si>
    <t xml:space="preserve">Mag </t>
  </si>
  <si>
    <t>7.58-8.22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</si>
</sst>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9" applyFont="1" applyBorder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3" fontId="34" fillId="0" borderId="0" xfId="49" applyFont="1" applyBorder="1" applyAlignment="1">
      <alignment horizontal="center"/>
    </xf>
    <xf numFmtId="0" fontId="6" fillId="0" borderId="0" xfId="0" applyFont="1" applyAlignment="1"/>
    <xf numFmtId="0" fontId="6" fillId="25" borderId="19" xfId="0" applyFont="1" applyFill="1" applyBorder="1" applyAlignment="1">
      <alignment horizontal="right"/>
    </xf>
    <xf numFmtId="0" fontId="6" fillId="25" borderId="20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right"/>
    </xf>
    <xf numFmtId="0" fontId="38" fillId="0" borderId="22" xfId="0" applyFont="1" applyBorder="1" applyAlignment="1"/>
    <xf numFmtId="0" fontId="37" fillId="0" borderId="22" xfId="0" applyFont="1" applyBorder="1" applyAlignment="1">
      <alignment horizontal="right"/>
    </xf>
    <xf numFmtId="0" fontId="36" fillId="0" borderId="21" xfId="0" applyFont="1" applyBorder="1" applyAlignment="1">
      <alignment horizontal="right" vertical="top"/>
    </xf>
    <xf numFmtId="0" fontId="37" fillId="0" borderId="22" xfId="0" applyFont="1" applyBorder="1" applyAlignment="1">
      <alignment horizontal="right" vertical="top"/>
    </xf>
    <xf numFmtId="22" fontId="37" fillId="0" borderId="22" xfId="0" applyNumberFormat="1" applyFont="1" applyBorder="1" applyAlignment="1">
      <alignment horizontal="right" vertical="top"/>
    </xf>
    <xf numFmtId="22" fontId="37" fillId="0" borderId="23" xfId="0" applyNumberFormat="1" applyFont="1" applyBorder="1" applyAlignment="1">
      <alignment horizontal="right"/>
    </xf>
    <xf numFmtId="0" fontId="36" fillId="0" borderId="24" xfId="0" applyFont="1" applyBorder="1" applyAlignment="1">
      <alignment horizontal="right"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V0805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4-407D-BDEB-6C221095DB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2.0999999997002305E-2</c:v>
                </c:pt>
                <c:pt idx="2">
                  <c:v>8.0787499973666854E-3</c:v>
                </c:pt>
                <c:pt idx="3">
                  <c:v>-1.5505499999562744E-2</c:v>
                </c:pt>
                <c:pt idx="4">
                  <c:v>-3.3608800000365591E-2</c:v>
                </c:pt>
                <c:pt idx="5">
                  <c:v>-5.5300500025623478E-3</c:v>
                </c:pt>
                <c:pt idx="6">
                  <c:v>1.0658849998435471E-2</c:v>
                </c:pt>
                <c:pt idx="7">
                  <c:v>3.2701999989512842E-3</c:v>
                </c:pt>
                <c:pt idx="8">
                  <c:v>-5.2871200001391117E-2</c:v>
                </c:pt>
                <c:pt idx="9">
                  <c:v>-2.8533500008052215E-3</c:v>
                </c:pt>
                <c:pt idx="10">
                  <c:v>-7.7437600000848761E-2</c:v>
                </c:pt>
                <c:pt idx="11">
                  <c:v>-1.0657599999831291E-2</c:v>
                </c:pt>
                <c:pt idx="12">
                  <c:v>-2.2462000000814442E-2</c:v>
                </c:pt>
                <c:pt idx="13">
                  <c:v>-2.2011500001099193E-2</c:v>
                </c:pt>
                <c:pt idx="14">
                  <c:v>-4.7365400001581293E-2</c:v>
                </c:pt>
                <c:pt idx="15">
                  <c:v>-2.142700002877973E-3</c:v>
                </c:pt>
                <c:pt idx="16">
                  <c:v>1.5476299999136245E-2</c:v>
                </c:pt>
                <c:pt idx="17">
                  <c:v>-7.692200000747107E-3</c:v>
                </c:pt>
                <c:pt idx="18">
                  <c:v>-3.1541399999696296E-2</c:v>
                </c:pt>
                <c:pt idx="19">
                  <c:v>-3.2345800005714409E-2</c:v>
                </c:pt>
                <c:pt idx="20">
                  <c:v>3.3002999989548698E-3</c:v>
                </c:pt>
                <c:pt idx="21">
                  <c:v>-8.6009000006015413E-3</c:v>
                </c:pt>
                <c:pt idx="22">
                  <c:v>-6.6896999996970408E-3</c:v>
                </c:pt>
                <c:pt idx="23">
                  <c:v>-5.6896999958553351E-3</c:v>
                </c:pt>
                <c:pt idx="24">
                  <c:v>-6.8582000021706335E-3</c:v>
                </c:pt>
                <c:pt idx="26">
                  <c:v>-2.0781999992323108E-3</c:v>
                </c:pt>
                <c:pt idx="27">
                  <c:v>-2.0781999992323108E-3</c:v>
                </c:pt>
                <c:pt idx="29">
                  <c:v>-9.5449999935226515E-4</c:v>
                </c:pt>
                <c:pt idx="30">
                  <c:v>-3.9274000009754673E-3</c:v>
                </c:pt>
                <c:pt idx="31">
                  <c:v>5.2681999950436875E-3</c:v>
                </c:pt>
                <c:pt idx="32">
                  <c:v>-6.9003000025986694E-3</c:v>
                </c:pt>
                <c:pt idx="35">
                  <c:v>-2.9891000012867153E-3</c:v>
                </c:pt>
                <c:pt idx="36">
                  <c:v>-1.6130500000144821E-2</c:v>
                </c:pt>
                <c:pt idx="37">
                  <c:v>-3.5927999997511506E-3</c:v>
                </c:pt>
                <c:pt idx="38">
                  <c:v>1.4884999982314184E-3</c:v>
                </c:pt>
                <c:pt idx="39">
                  <c:v>1.2320000001636799E-2</c:v>
                </c:pt>
                <c:pt idx="40">
                  <c:v>-1.0669799994502682E-2</c:v>
                </c:pt>
                <c:pt idx="41">
                  <c:v>-1.9811199999821838E-2</c:v>
                </c:pt>
                <c:pt idx="42">
                  <c:v>-1.8615600005432498E-2</c:v>
                </c:pt>
                <c:pt idx="43">
                  <c:v>-2.4165100003301632E-2</c:v>
                </c:pt>
                <c:pt idx="44">
                  <c:v>-1.1651000022538938E-3</c:v>
                </c:pt>
                <c:pt idx="45">
                  <c:v>1.8349000019952655E-3</c:v>
                </c:pt>
                <c:pt idx="46">
                  <c:v>-5.7146000035572797E-3</c:v>
                </c:pt>
                <c:pt idx="47">
                  <c:v>3.5113499980070628E-3</c:v>
                </c:pt>
                <c:pt idx="48">
                  <c:v>6.6496500076027587E-3</c:v>
                </c:pt>
                <c:pt idx="49">
                  <c:v>3.4117999966838397E-3</c:v>
                </c:pt>
                <c:pt idx="52">
                  <c:v>-8.8759999925969169E-4</c:v>
                </c:pt>
                <c:pt idx="54">
                  <c:v>-5.361700001230929E-3</c:v>
                </c:pt>
                <c:pt idx="55">
                  <c:v>7.7620000010938384E-3</c:v>
                </c:pt>
                <c:pt idx="57">
                  <c:v>4.8027999946498312E-3</c:v>
                </c:pt>
                <c:pt idx="58">
                  <c:v>8.6547000028076582E-3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4-407D-BDEB-6C221095DB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-5.0436000019544736E-3</c:v>
                </c:pt>
                <c:pt idx="28">
                  <c:v>-3.6072000002604909E-3</c:v>
                </c:pt>
                <c:pt idx="33">
                  <c:v>-2.058599995507393E-3</c:v>
                </c:pt>
                <c:pt idx="34">
                  <c:v>-1.7585999958100729E-3</c:v>
                </c:pt>
                <c:pt idx="50">
                  <c:v>2.5737999967532232E-3</c:v>
                </c:pt>
                <c:pt idx="51">
                  <c:v>3.8546499999938533E-3</c:v>
                </c:pt>
                <c:pt idx="53">
                  <c:v>3.8395000010496005E-3</c:v>
                </c:pt>
                <c:pt idx="59">
                  <c:v>1.093245000083698E-2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4-407D-BDEB-6C221095DB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6">
                  <c:v>1.4146200002869591E-2</c:v>
                </c:pt>
                <c:pt idx="60">
                  <c:v>1.3023750114371069E-2</c:v>
                </c:pt>
                <c:pt idx="61">
                  <c:v>1.3023750114371069E-2</c:v>
                </c:pt>
                <c:pt idx="62">
                  <c:v>1.3023749997955747E-2</c:v>
                </c:pt>
                <c:pt idx="63">
                  <c:v>8.8331000006292015E-3</c:v>
                </c:pt>
                <c:pt idx="64">
                  <c:v>1.3570300230639987E-2</c:v>
                </c:pt>
                <c:pt idx="65">
                  <c:v>1.5602850005961955E-2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4-407D-BDEB-6C221095DB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4-407D-BDEB-6C221095DB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4-407D-BDEB-6C221095DB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4-407D-BDEB-6C221095DB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-1.7433315159055211E-2</c:v>
                </c:pt>
                <c:pt idx="1">
                  <c:v>-1.7433315159055211E-2</c:v>
                </c:pt>
                <c:pt idx="2">
                  <c:v>-1.7405016152323163E-2</c:v>
                </c:pt>
                <c:pt idx="3">
                  <c:v>-1.7399356350976752E-2</c:v>
                </c:pt>
                <c:pt idx="4">
                  <c:v>-1.7378981066129676E-2</c:v>
                </c:pt>
                <c:pt idx="5">
                  <c:v>-1.7350682059397628E-2</c:v>
                </c:pt>
                <c:pt idx="6">
                  <c:v>-1.6664714136212764E-2</c:v>
                </c:pt>
                <c:pt idx="7">
                  <c:v>-1.6631887288403587E-2</c:v>
                </c:pt>
                <c:pt idx="8">
                  <c:v>-1.6582081036555181E-2</c:v>
                </c:pt>
                <c:pt idx="9">
                  <c:v>-1.5971954451412206E-2</c:v>
                </c:pt>
                <c:pt idx="10">
                  <c:v>-1.5966294650065795E-2</c:v>
                </c:pt>
                <c:pt idx="11">
                  <c:v>-1.4607942326927447E-2</c:v>
                </c:pt>
                <c:pt idx="12">
                  <c:v>-1.458077528046468E-2</c:v>
                </c:pt>
                <c:pt idx="13">
                  <c:v>-1.4275146007758553E-2</c:v>
                </c:pt>
                <c:pt idx="14">
                  <c:v>-1.3942349688589657E-2</c:v>
                </c:pt>
                <c:pt idx="15">
                  <c:v>-1.3876695992971304E-2</c:v>
                </c:pt>
                <c:pt idx="16">
                  <c:v>-1.3582386322957996E-2</c:v>
                </c:pt>
                <c:pt idx="17">
                  <c:v>-1.3571066720265175E-2</c:v>
                </c:pt>
                <c:pt idx="18">
                  <c:v>-1.2855667830078979E-2</c:v>
                </c:pt>
                <c:pt idx="19">
                  <c:v>-1.2828500783616211E-2</c:v>
                </c:pt>
                <c:pt idx="20">
                  <c:v>-1.2495704464447317E-2</c:v>
                </c:pt>
                <c:pt idx="21">
                  <c:v>-7.3430213186758495E-3</c:v>
                </c:pt>
                <c:pt idx="22">
                  <c:v>-6.3831190103247511E-3</c:v>
                </c:pt>
                <c:pt idx="23">
                  <c:v>-6.3831190103247511E-3</c:v>
                </c:pt>
                <c:pt idx="24">
                  <c:v>-6.3717994076319309E-3</c:v>
                </c:pt>
                <c:pt idx="25">
                  <c:v>-6.0503226911558551E-3</c:v>
                </c:pt>
                <c:pt idx="26">
                  <c:v>-5.013447084493583E-3</c:v>
                </c:pt>
                <c:pt idx="27">
                  <c:v>-5.013447084493583E-3</c:v>
                </c:pt>
                <c:pt idx="28">
                  <c:v>-4.6285805929377182E-3</c:v>
                </c:pt>
                <c:pt idx="29">
                  <c:v>-4.3365348434629726E-3</c:v>
                </c:pt>
                <c:pt idx="30">
                  <c:v>-4.2980481943073866E-3</c:v>
                </c:pt>
                <c:pt idx="31">
                  <c:v>-4.2708811478446192E-3</c:v>
                </c:pt>
                <c:pt idx="32">
                  <c:v>-4.2595615451518007E-3</c:v>
                </c:pt>
                <c:pt idx="33">
                  <c:v>-3.8995981795201373E-3</c:v>
                </c:pt>
                <c:pt idx="34">
                  <c:v>-3.8995981795201373E-3</c:v>
                </c:pt>
                <c:pt idx="35">
                  <c:v>-3.2996592368007005E-3</c:v>
                </c:pt>
                <c:pt idx="36">
                  <c:v>-3.2498529849522943E-3</c:v>
                </c:pt>
                <c:pt idx="37">
                  <c:v>-3.0710032624057457E-3</c:v>
                </c:pt>
                <c:pt idx="38">
                  <c:v>-2.9555433149389861E-3</c:v>
                </c:pt>
                <c:pt idx="39">
                  <c:v>-2.9442237122461658E-3</c:v>
                </c:pt>
                <c:pt idx="40">
                  <c:v>-2.5955799493073244E-3</c:v>
                </c:pt>
                <c:pt idx="41">
                  <c:v>-2.5457736974589182E-3</c:v>
                </c:pt>
                <c:pt idx="42">
                  <c:v>-2.5186066509961507E-3</c:v>
                </c:pt>
                <c:pt idx="43">
                  <c:v>-2.2129773782900222E-3</c:v>
                </c:pt>
                <c:pt idx="44">
                  <c:v>-2.2129773782900222E-3</c:v>
                </c:pt>
                <c:pt idx="45">
                  <c:v>-2.2129773782900222E-3</c:v>
                </c:pt>
                <c:pt idx="46">
                  <c:v>-1.9073481055838937E-3</c:v>
                </c:pt>
                <c:pt idx="47">
                  <c:v>-1.5530445412986413E-3</c:v>
                </c:pt>
                <c:pt idx="48">
                  <c:v>-5.5465558379195687E-4</c:v>
                </c:pt>
                <c:pt idx="49">
                  <c:v>1.9357015420341794E-4</c:v>
                </c:pt>
                <c:pt idx="50">
                  <c:v>1.8688713527407128E-3</c:v>
                </c:pt>
                <c:pt idx="51">
                  <c:v>2.501637143269328E-3</c:v>
                </c:pt>
                <c:pt idx="52">
                  <c:v>3.2770299277274685E-3</c:v>
                </c:pt>
                <c:pt idx="53">
                  <c:v>3.3155165768830527E-3</c:v>
                </c:pt>
                <c:pt idx="54">
                  <c:v>3.9403586455266926E-3</c:v>
                </c:pt>
                <c:pt idx="55">
                  <c:v>4.617270886557303E-3</c:v>
                </c:pt>
                <c:pt idx="56">
                  <c:v>4.9206362387248688E-3</c:v>
                </c:pt>
                <c:pt idx="57">
                  <c:v>6.0118459383126759E-3</c:v>
                </c:pt>
                <c:pt idx="58">
                  <c:v>6.7204530668831808E-3</c:v>
                </c:pt>
                <c:pt idx="59">
                  <c:v>8.4014140667668831E-3</c:v>
                </c:pt>
                <c:pt idx="60">
                  <c:v>1.0101618391228383E-2</c:v>
                </c:pt>
                <c:pt idx="61">
                  <c:v>1.0101618391228383E-2</c:v>
                </c:pt>
                <c:pt idx="62">
                  <c:v>1.0101618391228383E-2</c:v>
                </c:pt>
                <c:pt idx="63">
                  <c:v>1.117584868677696E-2</c:v>
                </c:pt>
                <c:pt idx="64">
                  <c:v>1.2181029405899338E-2</c:v>
                </c:pt>
                <c:pt idx="65">
                  <c:v>1.249458240049044E-2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4-407D-BDEB-6C221095D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1872"/>
        <c:axId val="1"/>
      </c:scatterChart>
      <c:valAx>
        <c:axId val="503901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0</xdr:row>
      <xdr:rowOff>0</xdr:rowOff>
    </xdr:from>
    <xdr:to>
      <xdr:col>18</xdr:col>
      <xdr:colOff>504824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E63071-8D32-9B58-D79A-2C1AA8781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2" TargetMode="External"/><Relationship Id="rId3" Type="http://schemas.openxmlformats.org/officeDocument/2006/relationships/hyperlink" Target="http://www.konkoly.hu/cgi-bin/IBVS?1053" TargetMode="External"/><Relationship Id="rId7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konkoly.hu/cgi-bin/IBVS?45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95" TargetMode="External"/><Relationship Id="rId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3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2.42578125" customWidth="1"/>
    <col min="4" max="4" width="9.42578125" customWidth="1"/>
    <col min="5" max="5" width="12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</v>
      </c>
    </row>
    <row r="2" spans="1:6" x14ac:dyDescent="0.2">
      <c r="A2" t="s">
        <v>27</v>
      </c>
      <c r="B2" s="11" t="s">
        <v>64</v>
      </c>
    </row>
    <row r="3" spans="1:6" ht="13.5" thickBot="1" x14ac:dyDescent="0.25"/>
    <row r="4" spans="1:6" ht="14.25" thickTop="1" thickBot="1" x14ac:dyDescent="0.25">
      <c r="A4" s="5" t="s">
        <v>3</v>
      </c>
      <c r="C4" s="2">
        <v>27927.847000000002</v>
      </c>
      <c r="D4" s="3">
        <v>2.4082336999999998</v>
      </c>
    </row>
    <row r="5" spans="1:6" ht="13.5" thickTop="1" x14ac:dyDescent="0.2">
      <c r="A5" s="16" t="s">
        <v>65</v>
      </c>
      <c r="B5" s="17"/>
      <c r="C5" s="18">
        <v>-9.5</v>
      </c>
      <c r="D5" s="17" t="s">
        <v>66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27927.847000000002</v>
      </c>
      <c r="D7" s="61" t="s">
        <v>302</v>
      </c>
    </row>
    <row r="8" spans="1:6" x14ac:dyDescent="0.2">
      <c r="A8" t="s">
        <v>6</v>
      </c>
      <c r="C8">
        <f>+D4</f>
        <v>2.4082336999999998</v>
      </c>
      <c r="D8" s="61" t="s">
        <v>302</v>
      </c>
    </row>
    <row r="9" spans="1:6" x14ac:dyDescent="0.2">
      <c r="A9" s="31" t="s">
        <v>69</v>
      </c>
      <c r="B9" s="32">
        <v>22</v>
      </c>
      <c r="C9" s="21" t="str">
        <f>"F"&amp;B9</f>
        <v>F22</v>
      </c>
      <c r="D9" s="22" t="str">
        <f>"G"&amp;B9</f>
        <v>G22</v>
      </c>
    </row>
    <row r="10" spans="1:6" ht="13.5" thickBot="1" x14ac:dyDescent="0.25">
      <c r="A10" s="17"/>
      <c r="B10" s="17"/>
      <c r="C10" s="4" t="s">
        <v>23</v>
      </c>
      <c r="D10" s="4" t="s">
        <v>24</v>
      </c>
      <c r="E10" s="17"/>
    </row>
    <row r="11" spans="1:6" x14ac:dyDescent="0.2">
      <c r="A11" s="17" t="s">
        <v>19</v>
      </c>
      <c r="B11" s="17"/>
      <c r="C11" s="19">
        <f ca="1">INTERCEPT(INDIRECT($D$9):G992,INDIRECT($C$9):F992)</f>
        <v>-1.7433315159055211E-2</v>
      </c>
      <c r="D11" s="20"/>
      <c r="E11" s="17"/>
    </row>
    <row r="12" spans="1:6" x14ac:dyDescent="0.2">
      <c r="A12" s="17" t="s">
        <v>20</v>
      </c>
      <c r="B12" s="17"/>
      <c r="C12" s="19">
        <f ca="1">SLOPE(INDIRECT($D$9):G992,INDIRECT($C$9):F992)</f>
        <v>2.2639205385639132E-6</v>
      </c>
      <c r="D12" s="20"/>
      <c r="E12" s="62" t="s">
        <v>303</v>
      </c>
      <c r="F12" s="63" t="s">
        <v>304</v>
      </c>
    </row>
    <row r="13" spans="1:6" x14ac:dyDescent="0.2">
      <c r="A13" s="17" t="s">
        <v>22</v>
      </c>
      <c r="B13" s="17"/>
      <c r="C13" s="20" t="s">
        <v>17</v>
      </c>
      <c r="E13" s="64" t="s">
        <v>70</v>
      </c>
      <c r="F13" s="65">
        <v>1</v>
      </c>
    </row>
    <row r="14" spans="1:6" x14ac:dyDescent="0.2">
      <c r="A14" s="17"/>
      <c r="B14" s="17"/>
      <c r="C14" s="17"/>
      <c r="E14" s="64" t="s">
        <v>67</v>
      </c>
      <c r="F14" s="66">
        <f ca="1">NOW()+15018.5+$C$5/24</f>
        <v>60518.773383333333</v>
      </c>
    </row>
    <row r="15" spans="1:6" x14ac:dyDescent="0.2">
      <c r="A15" s="23" t="s">
        <v>21</v>
      </c>
      <c r="B15" s="17"/>
      <c r="C15" s="24">
        <f ca="1">(C7+C11)+(C8+C12)*INT(MAX(F21:F3533))</f>
        <v>59762.300773750438</v>
      </c>
      <c r="E15" s="67" t="s">
        <v>71</v>
      </c>
      <c r="F15" s="68">
        <f ca="1">ROUND(2*(F14-$C$7)/$C$8,0)/2+F13</f>
        <v>13534</v>
      </c>
    </row>
    <row r="16" spans="1:6" x14ac:dyDescent="0.2">
      <c r="A16" s="26" t="s">
        <v>7</v>
      </c>
      <c r="B16" s="17"/>
      <c r="C16" s="27">
        <f ca="1">+C8+C12</f>
        <v>2.4082359639205384</v>
      </c>
      <c r="E16" s="67" t="s">
        <v>68</v>
      </c>
      <c r="F16" s="68">
        <f ca="1">ROUND(2*(F14-$C$15)/$C$16,0)/2+F13</f>
        <v>315</v>
      </c>
    </row>
    <row r="17" spans="1:19" ht="13.5" thickBot="1" x14ac:dyDescent="0.25">
      <c r="A17" s="25" t="s">
        <v>63</v>
      </c>
      <c r="B17" s="17"/>
      <c r="C17" s="17">
        <f>COUNT(C21:C2191)</f>
        <v>66</v>
      </c>
      <c r="E17" s="67" t="s">
        <v>300</v>
      </c>
      <c r="F17" s="69">
        <f ca="1">+$C$15+$C$16*$F$16-15018.5-$C$5/24</f>
        <v>45502.790935718745</v>
      </c>
    </row>
    <row r="18" spans="1:19" ht="14.25" thickTop="1" thickBot="1" x14ac:dyDescent="0.25">
      <c r="A18" s="26" t="s">
        <v>8</v>
      </c>
      <c r="B18" s="17"/>
      <c r="C18" s="29">
        <f ca="1">+C15</f>
        <v>59762.300773750438</v>
      </c>
      <c r="D18" s="30">
        <f ca="1">+C16</f>
        <v>2.4082359639205384</v>
      </c>
      <c r="E18" s="71" t="s">
        <v>301</v>
      </c>
      <c r="F18" s="70">
        <f ca="1">+($C$15+$C$16*$F$16)-($C$16/2)-15018.5-$C$5/24</f>
        <v>45501.586817736788</v>
      </c>
    </row>
    <row r="19" spans="1:19" ht="13.5" thickTop="1" x14ac:dyDescent="0.2">
      <c r="E19" s="25"/>
      <c r="F19" s="28"/>
    </row>
    <row r="20" spans="1:19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80</v>
      </c>
      <c r="I20" s="7" t="s">
        <v>82</v>
      </c>
      <c r="J20" s="7" t="s">
        <v>77</v>
      </c>
      <c r="K20" s="7" t="s">
        <v>75</v>
      </c>
      <c r="L20" s="7" t="s">
        <v>293</v>
      </c>
      <c r="M20" s="7" t="s">
        <v>294</v>
      </c>
      <c r="N20" s="7" t="s">
        <v>295</v>
      </c>
      <c r="O20" s="7" t="s">
        <v>26</v>
      </c>
      <c r="P20" s="6" t="s">
        <v>25</v>
      </c>
      <c r="Q20" s="4" t="s">
        <v>18</v>
      </c>
    </row>
    <row r="21" spans="1:19" x14ac:dyDescent="0.2">
      <c r="A21" s="12" t="s">
        <v>15</v>
      </c>
      <c r="B21" s="13"/>
      <c r="C21" s="15">
        <v>27927.847000000002</v>
      </c>
      <c r="D21" s="15" t="s">
        <v>17</v>
      </c>
      <c r="E21" s="12">
        <f t="shared" ref="E21:E52" si="0">+(C21-C$7)/C$8</f>
        <v>0</v>
      </c>
      <c r="F21" s="12">
        <f t="shared" ref="F21:F52" si="1">ROUND(2*E21,0)/2</f>
        <v>0</v>
      </c>
      <c r="G21" s="12">
        <f t="shared" ref="G21:G52" si="2">+C21-(C$7+F21*C$8)</f>
        <v>0</v>
      </c>
      <c r="H21" s="12">
        <f>+G21</f>
        <v>0</v>
      </c>
      <c r="I21" s="12"/>
      <c r="J21" s="12"/>
      <c r="K21" s="12"/>
      <c r="L21" s="12"/>
      <c r="M21" s="12"/>
      <c r="N21" s="12"/>
      <c r="O21" s="12">
        <f t="shared" ref="O21:O52" ca="1" si="3">+C$11+C$12*F21</f>
        <v>-1.7433315159055211E-2</v>
      </c>
      <c r="P21" s="12"/>
      <c r="Q21" s="14">
        <f t="shared" ref="Q21:Q52" si="4">+C21-15018.5</f>
        <v>12909.347000000002</v>
      </c>
      <c r="R21" s="12"/>
      <c r="S21" s="12"/>
    </row>
    <row r="22" spans="1:19" x14ac:dyDescent="0.2">
      <c r="A22" s="47" t="s">
        <v>89</v>
      </c>
      <c r="B22" s="13" t="s">
        <v>62</v>
      </c>
      <c r="C22" s="15">
        <v>27927.867999999999</v>
      </c>
      <c r="D22" s="15" t="s">
        <v>82</v>
      </c>
      <c r="E22" s="12">
        <f t="shared" si="0"/>
        <v>8.7200839341307727E-3</v>
      </c>
      <c r="F22" s="12">
        <f t="shared" si="1"/>
        <v>0</v>
      </c>
      <c r="G22" s="12">
        <f t="shared" si="2"/>
        <v>2.0999999997002305E-2</v>
      </c>
      <c r="H22" s="12"/>
      <c r="I22" s="12">
        <f t="shared" ref="I22:I45" si="5">G22</f>
        <v>2.0999999997002305E-2</v>
      </c>
      <c r="K22" s="12"/>
      <c r="L22" s="12"/>
      <c r="M22" s="12"/>
      <c r="N22" s="12"/>
      <c r="O22" s="12">
        <f t="shared" ca="1" si="3"/>
        <v>-1.7433315159055211E-2</v>
      </c>
      <c r="P22" s="12"/>
      <c r="Q22" s="14">
        <f t="shared" si="4"/>
        <v>12909.367999999999</v>
      </c>
      <c r="R22" s="12"/>
      <c r="S22" s="12"/>
    </row>
    <row r="23" spans="1:19" x14ac:dyDescent="0.2">
      <c r="A23" s="47" t="s">
        <v>89</v>
      </c>
      <c r="B23" s="13" t="s">
        <v>59</v>
      </c>
      <c r="C23" s="15">
        <v>27957.957999999999</v>
      </c>
      <c r="D23" s="15" t="s">
        <v>82</v>
      </c>
      <c r="E23" s="12">
        <f t="shared" si="0"/>
        <v>12.50335463705086</v>
      </c>
      <c r="F23" s="12">
        <f t="shared" si="1"/>
        <v>12.5</v>
      </c>
      <c r="G23" s="12">
        <f t="shared" si="2"/>
        <v>8.0787499973666854E-3</v>
      </c>
      <c r="H23" s="12"/>
      <c r="I23" s="12">
        <f t="shared" si="5"/>
        <v>8.0787499973666854E-3</v>
      </c>
      <c r="K23" s="12"/>
      <c r="L23" s="12"/>
      <c r="M23" s="12"/>
      <c r="N23" s="12"/>
      <c r="O23" s="12">
        <f t="shared" ca="1" si="3"/>
        <v>-1.7405016152323163E-2</v>
      </c>
      <c r="P23" s="12"/>
      <c r="Q23" s="14">
        <f t="shared" si="4"/>
        <v>12939.457999999999</v>
      </c>
      <c r="R23" s="12"/>
      <c r="S23" s="12"/>
    </row>
    <row r="24" spans="1:19" x14ac:dyDescent="0.2">
      <c r="A24" s="47" t="s">
        <v>89</v>
      </c>
      <c r="B24" s="13" t="s">
        <v>62</v>
      </c>
      <c r="C24" s="15">
        <v>27963.955000000002</v>
      </c>
      <c r="D24" s="15" t="s">
        <v>82</v>
      </c>
      <c r="E24" s="12">
        <f t="shared" si="0"/>
        <v>14.993561463740075</v>
      </c>
      <c r="F24" s="12">
        <f t="shared" si="1"/>
        <v>15</v>
      </c>
      <c r="G24" s="12">
        <f t="shared" si="2"/>
        <v>-1.5505499999562744E-2</v>
      </c>
      <c r="H24" s="12"/>
      <c r="I24" s="12">
        <f t="shared" si="5"/>
        <v>-1.5505499999562744E-2</v>
      </c>
      <c r="K24" s="12"/>
      <c r="L24" s="12"/>
      <c r="M24" s="12"/>
      <c r="N24" s="12"/>
      <c r="O24" s="12">
        <f t="shared" ca="1" si="3"/>
        <v>-1.7399356350976752E-2</v>
      </c>
      <c r="P24" s="12"/>
      <c r="Q24" s="14">
        <f t="shared" si="4"/>
        <v>12945.455000000002</v>
      </c>
      <c r="R24" s="12"/>
      <c r="S24" s="12"/>
    </row>
    <row r="25" spans="1:19" x14ac:dyDescent="0.2">
      <c r="A25" s="47" t="s">
        <v>89</v>
      </c>
      <c r="B25" s="13" t="s">
        <v>62</v>
      </c>
      <c r="C25" s="15">
        <v>27985.611000000001</v>
      </c>
      <c r="D25" s="15" t="s">
        <v>82</v>
      </c>
      <c r="E25" s="12">
        <f t="shared" si="0"/>
        <v>23.986044211572665</v>
      </c>
      <c r="F25" s="12">
        <f t="shared" si="1"/>
        <v>24</v>
      </c>
      <c r="G25" s="12">
        <f t="shared" si="2"/>
        <v>-3.3608800000365591E-2</v>
      </c>
      <c r="H25" s="12"/>
      <c r="I25" s="12">
        <f t="shared" si="5"/>
        <v>-3.3608800000365591E-2</v>
      </c>
      <c r="K25" s="12"/>
      <c r="L25" s="12"/>
      <c r="M25" s="12"/>
      <c r="N25" s="12"/>
      <c r="O25" s="12">
        <f t="shared" ca="1" si="3"/>
        <v>-1.7378981066129676E-2</v>
      </c>
      <c r="P25" s="12"/>
      <c r="Q25" s="14">
        <f t="shared" si="4"/>
        <v>12967.111000000001</v>
      </c>
      <c r="R25" s="12"/>
      <c r="S25" s="12"/>
    </row>
    <row r="26" spans="1:19" x14ac:dyDescent="0.2">
      <c r="A26" s="47" t="s">
        <v>89</v>
      </c>
      <c r="B26" s="13" t="s">
        <v>59</v>
      </c>
      <c r="C26" s="15">
        <v>28015.741999999998</v>
      </c>
      <c r="D26" s="15" t="s">
        <v>82</v>
      </c>
      <c r="E26" s="12">
        <f t="shared" si="0"/>
        <v>36.497703690466921</v>
      </c>
      <c r="F26" s="12">
        <f t="shared" si="1"/>
        <v>36.5</v>
      </c>
      <c r="G26" s="12">
        <f t="shared" si="2"/>
        <v>-5.5300500025623478E-3</v>
      </c>
      <c r="H26" s="12"/>
      <c r="I26" s="12">
        <f t="shared" si="5"/>
        <v>-5.5300500025623478E-3</v>
      </c>
      <c r="K26" s="12"/>
      <c r="L26" s="12"/>
      <c r="M26" s="12"/>
      <c r="N26" s="12"/>
      <c r="O26" s="12">
        <f t="shared" ca="1" si="3"/>
        <v>-1.7350682059397628E-2</v>
      </c>
      <c r="P26" s="12"/>
      <c r="Q26" s="14">
        <f t="shared" si="4"/>
        <v>12997.241999999998</v>
      </c>
      <c r="R26" s="12"/>
      <c r="S26" s="12"/>
    </row>
    <row r="27" spans="1:19" x14ac:dyDescent="0.2">
      <c r="A27" s="47" t="s">
        <v>89</v>
      </c>
      <c r="B27" s="13" t="s">
        <v>59</v>
      </c>
      <c r="C27" s="15">
        <v>28745.453000000001</v>
      </c>
      <c r="D27" s="15" t="s">
        <v>82</v>
      </c>
      <c r="E27" s="12">
        <f t="shared" si="0"/>
        <v>339.50442600317393</v>
      </c>
      <c r="F27" s="12">
        <f t="shared" si="1"/>
        <v>339.5</v>
      </c>
      <c r="G27" s="12">
        <f t="shared" si="2"/>
        <v>1.0658849998435471E-2</v>
      </c>
      <c r="H27" s="12"/>
      <c r="I27" s="12">
        <f t="shared" si="5"/>
        <v>1.0658849998435471E-2</v>
      </c>
      <c r="K27" s="12"/>
      <c r="L27" s="12"/>
      <c r="M27" s="12"/>
      <c r="N27" s="12"/>
      <c r="O27" s="12">
        <f t="shared" ca="1" si="3"/>
        <v>-1.6664714136212764E-2</v>
      </c>
      <c r="P27" s="12"/>
      <c r="Q27" s="14">
        <f t="shared" si="4"/>
        <v>13726.953000000001</v>
      </c>
      <c r="R27" s="12"/>
      <c r="S27" s="12"/>
    </row>
    <row r="28" spans="1:19" x14ac:dyDescent="0.2">
      <c r="A28" s="47" t="s">
        <v>89</v>
      </c>
      <c r="B28" s="13" t="s">
        <v>62</v>
      </c>
      <c r="C28" s="15">
        <v>28780.365000000002</v>
      </c>
      <c r="D28" s="15" t="s">
        <v>82</v>
      </c>
      <c r="E28" s="12">
        <f t="shared" si="0"/>
        <v>354.00135792468984</v>
      </c>
      <c r="F28" s="12">
        <f t="shared" si="1"/>
        <v>354</v>
      </c>
      <c r="G28" s="12">
        <f t="shared" si="2"/>
        <v>3.2701999989512842E-3</v>
      </c>
      <c r="H28" s="12"/>
      <c r="I28" s="12">
        <f t="shared" si="5"/>
        <v>3.2701999989512842E-3</v>
      </c>
      <c r="K28" s="12"/>
      <c r="L28" s="12"/>
      <c r="M28" s="12"/>
      <c r="N28" s="12"/>
      <c r="O28" s="12">
        <f t="shared" ca="1" si="3"/>
        <v>-1.6631887288403587E-2</v>
      </c>
      <c r="P28" s="12"/>
      <c r="Q28" s="14">
        <f t="shared" si="4"/>
        <v>13761.865000000002</v>
      </c>
      <c r="R28" s="12"/>
      <c r="S28" s="12"/>
    </row>
    <row r="29" spans="1:19" x14ac:dyDescent="0.2">
      <c r="A29" s="47" t="s">
        <v>89</v>
      </c>
      <c r="B29" s="13" t="s">
        <v>62</v>
      </c>
      <c r="C29" s="15">
        <v>28833.29</v>
      </c>
      <c r="D29" s="15" t="s">
        <v>82</v>
      </c>
      <c r="E29" s="12">
        <f t="shared" si="0"/>
        <v>375.97804565229671</v>
      </c>
      <c r="F29" s="12">
        <f t="shared" si="1"/>
        <v>376</v>
      </c>
      <c r="G29" s="12">
        <f t="shared" si="2"/>
        <v>-5.2871200001391117E-2</v>
      </c>
      <c r="H29" s="12"/>
      <c r="I29" s="12">
        <f t="shared" si="5"/>
        <v>-5.2871200001391117E-2</v>
      </c>
      <c r="K29" s="12"/>
      <c r="L29" s="12"/>
      <c r="M29" s="12"/>
      <c r="N29" s="12"/>
      <c r="O29" s="12">
        <f t="shared" ca="1" si="3"/>
        <v>-1.6582081036555181E-2</v>
      </c>
      <c r="P29" s="12"/>
      <c r="Q29" s="14">
        <f t="shared" si="4"/>
        <v>13814.79</v>
      </c>
      <c r="R29" s="12"/>
      <c r="S29" s="12"/>
    </row>
    <row r="30" spans="1:19" x14ac:dyDescent="0.2">
      <c r="A30" s="47" t="s">
        <v>89</v>
      </c>
      <c r="B30" s="13" t="s">
        <v>59</v>
      </c>
      <c r="C30" s="15">
        <v>29482.359</v>
      </c>
      <c r="D30" s="15" t="s">
        <v>82</v>
      </c>
      <c r="E30" s="12">
        <f t="shared" si="0"/>
        <v>645.49881516897585</v>
      </c>
      <c r="F30" s="12">
        <f t="shared" si="1"/>
        <v>645.5</v>
      </c>
      <c r="G30" s="12">
        <f t="shared" si="2"/>
        <v>-2.8533500008052215E-3</v>
      </c>
      <c r="H30" s="12"/>
      <c r="I30" s="12">
        <f t="shared" si="5"/>
        <v>-2.8533500008052215E-3</v>
      </c>
      <c r="K30" s="12"/>
      <c r="L30" s="12"/>
      <c r="M30" s="12"/>
      <c r="N30" s="12"/>
      <c r="O30" s="12">
        <f t="shared" ca="1" si="3"/>
        <v>-1.5971954451412206E-2</v>
      </c>
      <c r="P30" s="12"/>
      <c r="Q30" s="14">
        <f t="shared" si="4"/>
        <v>14463.859</v>
      </c>
      <c r="R30" s="12"/>
      <c r="S30" s="12"/>
    </row>
    <row r="31" spans="1:19" x14ac:dyDescent="0.2">
      <c r="A31" s="47" t="s">
        <v>89</v>
      </c>
      <c r="B31" s="13" t="s">
        <v>62</v>
      </c>
      <c r="C31" s="15">
        <v>29488.305</v>
      </c>
      <c r="D31" s="15" t="s">
        <v>82</v>
      </c>
      <c r="E31" s="12">
        <f t="shared" si="0"/>
        <v>647.96784464896359</v>
      </c>
      <c r="F31" s="12">
        <f t="shared" si="1"/>
        <v>648</v>
      </c>
      <c r="G31" s="12">
        <f t="shared" si="2"/>
        <v>-7.7437600000848761E-2</v>
      </c>
      <c r="H31" s="12"/>
      <c r="I31" s="12">
        <f t="shared" si="5"/>
        <v>-7.7437600000848761E-2</v>
      </c>
      <c r="K31" s="12"/>
      <c r="L31" s="12"/>
      <c r="M31" s="12"/>
      <c r="N31" s="12"/>
      <c r="O31" s="12">
        <f t="shared" ca="1" si="3"/>
        <v>-1.5966294650065795E-2</v>
      </c>
      <c r="P31" s="12"/>
      <c r="Q31" s="14">
        <f t="shared" si="4"/>
        <v>14469.805</v>
      </c>
      <c r="R31" s="12"/>
      <c r="S31" s="12"/>
    </row>
    <row r="32" spans="1:19" x14ac:dyDescent="0.2">
      <c r="A32" s="47" t="s">
        <v>121</v>
      </c>
      <c r="B32" s="13" t="s">
        <v>62</v>
      </c>
      <c r="C32" s="15">
        <v>30933.312000000002</v>
      </c>
      <c r="D32" s="15" t="s">
        <v>82</v>
      </c>
      <c r="E32" s="12">
        <f t="shared" si="0"/>
        <v>1247.9955745158788</v>
      </c>
      <c r="F32" s="12">
        <f t="shared" si="1"/>
        <v>1248</v>
      </c>
      <c r="G32" s="12">
        <f t="shared" si="2"/>
        <v>-1.0657599999831291E-2</v>
      </c>
      <c r="H32" s="12"/>
      <c r="I32" s="12">
        <f t="shared" si="5"/>
        <v>-1.0657599999831291E-2</v>
      </c>
      <c r="K32" s="12"/>
      <c r="L32" s="12"/>
      <c r="M32" s="12"/>
      <c r="N32" s="12"/>
      <c r="O32" s="12">
        <f t="shared" ca="1" si="3"/>
        <v>-1.4607942326927447E-2</v>
      </c>
      <c r="P32" s="12"/>
      <c r="Q32" s="14">
        <f t="shared" si="4"/>
        <v>15914.812000000002</v>
      </c>
      <c r="R32" s="12"/>
      <c r="S32" s="12"/>
    </row>
    <row r="33" spans="1:33" x14ac:dyDescent="0.2">
      <c r="A33" s="47" t="s">
        <v>121</v>
      </c>
      <c r="B33" s="13" t="s">
        <v>62</v>
      </c>
      <c r="C33" s="15">
        <v>30962.199000000001</v>
      </c>
      <c r="D33" s="15" t="s">
        <v>82</v>
      </c>
      <c r="E33" s="12">
        <f t="shared" si="0"/>
        <v>1259.9906728321255</v>
      </c>
      <c r="F33" s="12">
        <f t="shared" si="1"/>
        <v>1260</v>
      </c>
      <c r="G33" s="12">
        <f t="shared" si="2"/>
        <v>-2.2462000000814442E-2</v>
      </c>
      <c r="H33" s="12"/>
      <c r="I33" s="12">
        <f t="shared" si="5"/>
        <v>-2.2462000000814442E-2</v>
      </c>
      <c r="K33" s="12"/>
      <c r="L33" s="12"/>
      <c r="M33" s="12"/>
      <c r="N33" s="12"/>
      <c r="O33" s="12">
        <f t="shared" ca="1" si="3"/>
        <v>-1.458077528046468E-2</v>
      </c>
      <c r="P33" s="12"/>
      <c r="Q33" s="14">
        <f t="shared" si="4"/>
        <v>15943.699000000001</v>
      </c>
      <c r="R33" s="12"/>
      <c r="S33" s="12"/>
    </row>
    <row r="34" spans="1:33" x14ac:dyDescent="0.2">
      <c r="A34" s="47" t="s">
        <v>121</v>
      </c>
      <c r="B34" s="13" t="s">
        <v>62</v>
      </c>
      <c r="C34" s="15">
        <v>31287.311000000002</v>
      </c>
      <c r="D34" s="15" t="s">
        <v>82</v>
      </c>
      <c r="E34" s="12">
        <f t="shared" si="0"/>
        <v>1394.9908598986885</v>
      </c>
      <c r="F34" s="12">
        <f t="shared" si="1"/>
        <v>1395</v>
      </c>
      <c r="G34" s="12">
        <f t="shared" si="2"/>
        <v>-2.2011500001099193E-2</v>
      </c>
      <c r="H34" s="12"/>
      <c r="I34" s="12">
        <f t="shared" si="5"/>
        <v>-2.2011500001099193E-2</v>
      </c>
      <c r="K34" s="12"/>
      <c r="L34" s="12"/>
      <c r="M34" s="12"/>
      <c r="N34" s="12"/>
      <c r="O34" s="12">
        <f t="shared" ca="1" si="3"/>
        <v>-1.4275146007758553E-2</v>
      </c>
      <c r="P34" s="12"/>
      <c r="Q34" s="14">
        <f t="shared" si="4"/>
        <v>16268.811000000002</v>
      </c>
      <c r="R34" s="12"/>
      <c r="S34" s="12"/>
    </row>
    <row r="35" spans="1:33" x14ac:dyDescent="0.2">
      <c r="A35" s="47" t="s">
        <v>121</v>
      </c>
      <c r="B35" s="13" t="s">
        <v>62</v>
      </c>
      <c r="C35" s="15">
        <v>31641.295999999998</v>
      </c>
      <c r="D35" s="15" t="s">
        <v>82</v>
      </c>
      <c r="E35" s="12">
        <f t="shared" si="0"/>
        <v>1541.9803318922068</v>
      </c>
      <c r="F35" s="12">
        <f t="shared" si="1"/>
        <v>1542</v>
      </c>
      <c r="G35" s="12">
        <f t="shared" si="2"/>
        <v>-4.7365400001581293E-2</v>
      </c>
      <c r="H35" s="12"/>
      <c r="I35" s="12">
        <f t="shared" si="5"/>
        <v>-4.7365400001581293E-2</v>
      </c>
      <c r="K35" s="12"/>
      <c r="L35" s="12"/>
      <c r="M35" s="12"/>
      <c r="N35" s="12"/>
      <c r="O35" s="12">
        <f t="shared" ca="1" si="3"/>
        <v>-1.3942349688589657E-2</v>
      </c>
      <c r="P35" s="12"/>
      <c r="Q35" s="14">
        <f t="shared" si="4"/>
        <v>16622.795999999998</v>
      </c>
      <c r="R35" s="12"/>
      <c r="S35" s="12"/>
    </row>
    <row r="36" spans="1:33" x14ac:dyDescent="0.2">
      <c r="A36" s="47" t="s">
        <v>121</v>
      </c>
      <c r="B36" s="13" t="s">
        <v>62</v>
      </c>
      <c r="C36" s="15">
        <v>31711.18</v>
      </c>
      <c r="D36" s="15" t="s">
        <v>82</v>
      </c>
      <c r="E36" s="12">
        <f t="shared" si="0"/>
        <v>1570.9991102607687</v>
      </c>
      <c r="F36" s="12">
        <f t="shared" si="1"/>
        <v>1571</v>
      </c>
      <c r="G36" s="12">
        <f t="shared" si="2"/>
        <v>-2.142700002877973E-3</v>
      </c>
      <c r="H36" s="12"/>
      <c r="I36" s="12">
        <f t="shared" si="5"/>
        <v>-2.142700002877973E-3</v>
      </c>
      <c r="K36" s="12"/>
      <c r="L36" s="12"/>
      <c r="M36" s="12"/>
      <c r="N36" s="12"/>
      <c r="O36" s="12">
        <f t="shared" ca="1" si="3"/>
        <v>-1.3876695992971304E-2</v>
      </c>
      <c r="P36" s="12"/>
      <c r="Q36" s="14">
        <f t="shared" si="4"/>
        <v>16692.68</v>
      </c>
      <c r="R36" s="12"/>
      <c r="S36" s="12"/>
    </row>
    <row r="37" spans="1:33" x14ac:dyDescent="0.2">
      <c r="A37" s="47" t="s">
        <v>121</v>
      </c>
      <c r="B37" s="13" t="s">
        <v>62</v>
      </c>
      <c r="C37" s="15">
        <v>32024.268</v>
      </c>
      <c r="D37" s="15" t="s">
        <v>82</v>
      </c>
      <c r="E37" s="12">
        <f t="shared" si="0"/>
        <v>1701.0064264111904</v>
      </c>
      <c r="F37" s="12">
        <f t="shared" si="1"/>
        <v>1701</v>
      </c>
      <c r="G37" s="12">
        <f t="shared" si="2"/>
        <v>1.5476299999136245E-2</v>
      </c>
      <c r="H37" s="12"/>
      <c r="I37" s="12">
        <f t="shared" si="5"/>
        <v>1.5476299999136245E-2</v>
      </c>
      <c r="K37" s="12"/>
      <c r="L37" s="12"/>
      <c r="M37" s="12"/>
      <c r="N37" s="12"/>
      <c r="O37" s="12">
        <f t="shared" ca="1" si="3"/>
        <v>-1.3582386322957996E-2</v>
      </c>
      <c r="P37" s="12"/>
      <c r="Q37" s="14">
        <f t="shared" si="4"/>
        <v>17005.768</v>
      </c>
      <c r="R37" s="12"/>
      <c r="S37" s="12"/>
    </row>
    <row r="38" spans="1:33" x14ac:dyDescent="0.2">
      <c r="A38" s="47" t="s">
        <v>121</v>
      </c>
      <c r="B38" s="13" t="s">
        <v>62</v>
      </c>
      <c r="C38" s="15">
        <v>32036.286</v>
      </c>
      <c r="D38" s="15" t="s">
        <v>82</v>
      </c>
      <c r="E38" s="12">
        <f t="shared" si="0"/>
        <v>1705.9968058747781</v>
      </c>
      <c r="F38" s="12">
        <f t="shared" si="1"/>
        <v>1706</v>
      </c>
      <c r="G38" s="12">
        <f t="shared" si="2"/>
        <v>-7.692200000747107E-3</v>
      </c>
      <c r="H38" s="12"/>
      <c r="I38" s="12">
        <f t="shared" si="5"/>
        <v>-7.692200000747107E-3</v>
      </c>
      <c r="K38" s="12"/>
      <c r="L38" s="12"/>
      <c r="M38" s="12"/>
      <c r="N38" s="12"/>
      <c r="O38" s="12">
        <f t="shared" ca="1" si="3"/>
        <v>-1.3571066720265175E-2</v>
      </c>
      <c r="P38" s="12"/>
      <c r="Q38" s="14">
        <f t="shared" si="4"/>
        <v>17017.786</v>
      </c>
      <c r="R38" s="12"/>
      <c r="S38" s="12"/>
    </row>
    <row r="39" spans="1:33" x14ac:dyDescent="0.2">
      <c r="A39" s="47" t="s">
        <v>121</v>
      </c>
      <c r="B39" s="13" t="s">
        <v>62</v>
      </c>
      <c r="C39" s="15">
        <v>32797.264000000003</v>
      </c>
      <c r="D39" s="15" t="s">
        <v>82</v>
      </c>
      <c r="E39" s="12">
        <f t="shared" si="0"/>
        <v>2021.986902683075</v>
      </c>
      <c r="F39" s="12">
        <f t="shared" si="1"/>
        <v>2022</v>
      </c>
      <c r="G39" s="12">
        <f t="shared" si="2"/>
        <v>-3.1541399999696296E-2</v>
      </c>
      <c r="H39" s="12"/>
      <c r="I39" s="12">
        <f t="shared" si="5"/>
        <v>-3.1541399999696296E-2</v>
      </c>
      <c r="K39" s="12"/>
      <c r="L39" s="12"/>
      <c r="M39" s="12"/>
      <c r="N39" s="12"/>
      <c r="O39" s="12">
        <f t="shared" ca="1" si="3"/>
        <v>-1.2855667830078979E-2</v>
      </c>
      <c r="P39" s="12"/>
      <c r="Q39" s="14">
        <f t="shared" si="4"/>
        <v>17778.764000000003</v>
      </c>
      <c r="R39" s="12"/>
      <c r="S39" s="12"/>
    </row>
    <row r="40" spans="1:33" x14ac:dyDescent="0.2">
      <c r="A40" s="47" t="s">
        <v>121</v>
      </c>
      <c r="B40" s="13" t="s">
        <v>62</v>
      </c>
      <c r="C40" s="15">
        <v>32826.161999999997</v>
      </c>
      <c r="D40" s="15" t="s">
        <v>82</v>
      </c>
      <c r="E40" s="12">
        <f t="shared" si="0"/>
        <v>2033.9865686623334</v>
      </c>
      <c r="F40" s="12">
        <f t="shared" si="1"/>
        <v>2034</v>
      </c>
      <c r="G40" s="12">
        <f t="shared" si="2"/>
        <v>-3.2345800005714409E-2</v>
      </c>
      <c r="H40" s="12"/>
      <c r="I40" s="12">
        <f t="shared" si="5"/>
        <v>-3.2345800005714409E-2</v>
      </c>
      <c r="K40" s="12"/>
      <c r="L40" s="12"/>
      <c r="M40" s="12"/>
      <c r="N40" s="12"/>
      <c r="O40" s="12">
        <f t="shared" ca="1" si="3"/>
        <v>-1.2828500783616211E-2</v>
      </c>
      <c r="P40" s="12"/>
      <c r="Q40" s="14">
        <f t="shared" si="4"/>
        <v>17807.661999999997</v>
      </c>
      <c r="R40" s="12"/>
      <c r="S40" s="12"/>
    </row>
    <row r="41" spans="1:33" x14ac:dyDescent="0.2">
      <c r="A41" s="47" t="s">
        <v>121</v>
      </c>
      <c r="B41" s="13" t="s">
        <v>62</v>
      </c>
      <c r="C41" s="15">
        <v>33180.207999999999</v>
      </c>
      <c r="D41" s="15" t="s">
        <v>82</v>
      </c>
      <c r="E41" s="12">
        <f t="shared" si="0"/>
        <v>2181.0013704234757</v>
      </c>
      <c r="F41" s="12">
        <f t="shared" si="1"/>
        <v>2181</v>
      </c>
      <c r="G41" s="12">
        <f t="shared" si="2"/>
        <v>3.3002999989548698E-3</v>
      </c>
      <c r="H41" s="12"/>
      <c r="I41" s="12">
        <f t="shared" si="5"/>
        <v>3.3002999989548698E-3</v>
      </c>
      <c r="K41" s="12"/>
      <c r="L41" s="12"/>
      <c r="M41" s="12"/>
      <c r="N41" s="12"/>
      <c r="O41" s="12">
        <f t="shared" ca="1" si="3"/>
        <v>-1.2495704464447317E-2</v>
      </c>
      <c r="P41" s="12"/>
      <c r="Q41" s="14">
        <f t="shared" si="4"/>
        <v>18161.707999999999</v>
      </c>
      <c r="R41" s="12"/>
      <c r="S41" s="12"/>
    </row>
    <row r="42" spans="1:33" x14ac:dyDescent="0.2">
      <c r="A42" s="47" t="s">
        <v>154</v>
      </c>
      <c r="B42" s="13" t="s">
        <v>62</v>
      </c>
      <c r="C42" s="15">
        <v>38661.336000000003</v>
      </c>
      <c r="D42" s="15" t="s">
        <v>82</v>
      </c>
      <c r="E42" s="12">
        <f t="shared" si="0"/>
        <v>4456.9964285442902</v>
      </c>
      <c r="F42" s="12">
        <f t="shared" si="1"/>
        <v>4457</v>
      </c>
      <c r="G42" s="12">
        <f t="shared" si="2"/>
        <v>-8.6009000006015413E-3</v>
      </c>
      <c r="H42" s="12"/>
      <c r="I42" s="12">
        <f t="shared" si="5"/>
        <v>-8.6009000006015413E-3</v>
      </c>
      <c r="K42" s="12"/>
      <c r="L42" s="12"/>
      <c r="M42" s="12"/>
      <c r="N42" s="12"/>
      <c r="O42" s="12">
        <f t="shared" ca="1" si="3"/>
        <v>-7.3430213186758495E-3</v>
      </c>
      <c r="P42" s="12"/>
      <c r="Q42" s="14">
        <f t="shared" si="4"/>
        <v>23642.836000000003</v>
      </c>
      <c r="R42" s="12"/>
      <c r="S42" s="12"/>
    </row>
    <row r="43" spans="1:33" x14ac:dyDescent="0.2">
      <c r="A43" s="47" t="s">
        <v>159</v>
      </c>
      <c r="B43" s="13" t="s">
        <v>62</v>
      </c>
      <c r="C43" s="15">
        <v>39682.428999999996</v>
      </c>
      <c r="D43" s="15" t="s">
        <v>82</v>
      </c>
      <c r="E43" s="12">
        <f t="shared" si="0"/>
        <v>4880.9972221549742</v>
      </c>
      <c r="F43" s="12">
        <f t="shared" si="1"/>
        <v>4881</v>
      </c>
      <c r="G43" s="12">
        <f t="shared" si="2"/>
        <v>-6.6896999996970408E-3</v>
      </c>
      <c r="H43" s="12"/>
      <c r="I43" s="12">
        <f t="shared" si="5"/>
        <v>-6.6896999996970408E-3</v>
      </c>
      <c r="K43" s="12"/>
      <c r="L43" s="12"/>
      <c r="M43" s="12"/>
      <c r="N43" s="12"/>
      <c r="O43" s="12">
        <f t="shared" ca="1" si="3"/>
        <v>-6.3831190103247511E-3</v>
      </c>
      <c r="P43" s="12"/>
      <c r="Q43" s="14">
        <f t="shared" si="4"/>
        <v>24663.928999999996</v>
      </c>
      <c r="R43" s="12"/>
      <c r="S43" s="12"/>
    </row>
    <row r="44" spans="1:33" x14ac:dyDescent="0.2">
      <c r="A44" s="47" t="s">
        <v>159</v>
      </c>
      <c r="B44" s="13" t="s">
        <v>62</v>
      </c>
      <c r="C44" s="15">
        <v>39682.43</v>
      </c>
      <c r="D44" s="15" t="s">
        <v>82</v>
      </c>
      <c r="E44" s="12">
        <f t="shared" si="0"/>
        <v>4880.9976373970685</v>
      </c>
      <c r="F44" s="12">
        <f t="shared" si="1"/>
        <v>4881</v>
      </c>
      <c r="G44" s="12">
        <f t="shared" si="2"/>
        <v>-5.6896999958553351E-3</v>
      </c>
      <c r="H44" s="12"/>
      <c r="I44" s="12">
        <f t="shared" si="5"/>
        <v>-5.6896999958553351E-3</v>
      </c>
      <c r="K44" s="12"/>
      <c r="L44" s="12"/>
      <c r="M44" s="12"/>
      <c r="N44" s="12"/>
      <c r="O44" s="12">
        <f t="shared" ca="1" si="3"/>
        <v>-6.3831190103247511E-3</v>
      </c>
      <c r="P44" s="12"/>
      <c r="Q44" s="14">
        <f t="shared" si="4"/>
        <v>24663.93</v>
      </c>
      <c r="R44" s="12"/>
      <c r="S44" s="12"/>
    </row>
    <row r="45" spans="1:33" x14ac:dyDescent="0.2">
      <c r="A45" s="47" t="s">
        <v>159</v>
      </c>
      <c r="B45" s="13" t="s">
        <v>62</v>
      </c>
      <c r="C45" s="15">
        <v>39694.47</v>
      </c>
      <c r="D45" s="15" t="s">
        <v>82</v>
      </c>
      <c r="E45" s="12">
        <f t="shared" si="0"/>
        <v>4885.9971521866837</v>
      </c>
      <c r="F45" s="12">
        <f t="shared" si="1"/>
        <v>4886</v>
      </c>
      <c r="G45" s="12">
        <f t="shared" si="2"/>
        <v>-6.8582000021706335E-3</v>
      </c>
      <c r="H45" s="12"/>
      <c r="I45" s="12">
        <f t="shared" si="5"/>
        <v>-6.8582000021706335E-3</v>
      </c>
      <c r="K45" s="12"/>
      <c r="L45" s="12"/>
      <c r="M45" s="12"/>
      <c r="N45" s="12"/>
      <c r="O45" s="12">
        <f t="shared" ca="1" si="3"/>
        <v>-6.3717994076319309E-3</v>
      </c>
      <c r="P45" s="12"/>
      <c r="Q45" s="14">
        <f t="shared" si="4"/>
        <v>24675.97</v>
      </c>
      <c r="R45" s="12"/>
      <c r="S45" s="12"/>
    </row>
    <row r="46" spans="1:33" x14ac:dyDescent="0.2">
      <c r="A46" s="8" t="s">
        <v>60</v>
      </c>
      <c r="B46" s="9"/>
      <c r="C46" s="10">
        <v>40036.440999999999</v>
      </c>
      <c r="D46" s="10"/>
      <c r="E46" s="12">
        <f t="shared" si="0"/>
        <v>5027.9979056849834</v>
      </c>
      <c r="F46" s="12">
        <f t="shared" si="1"/>
        <v>5028</v>
      </c>
      <c r="G46" s="12">
        <f t="shared" si="2"/>
        <v>-5.0436000019544736E-3</v>
      </c>
      <c r="H46" s="12"/>
      <c r="I46" s="12"/>
      <c r="J46" s="12">
        <f>G46</f>
        <v>-5.0436000019544736E-3</v>
      </c>
      <c r="K46" s="12"/>
      <c r="L46" s="12"/>
      <c r="M46" s="12"/>
      <c r="N46" s="12"/>
      <c r="O46" s="12">
        <f t="shared" ca="1" si="3"/>
        <v>-6.0503226911558551E-3</v>
      </c>
      <c r="P46" s="12"/>
      <c r="Q46" s="14">
        <f t="shared" si="4"/>
        <v>25017.940999999999</v>
      </c>
      <c r="R46" s="12" t="s">
        <v>77</v>
      </c>
      <c r="S46" s="12"/>
    </row>
    <row r="47" spans="1:33" x14ac:dyDescent="0.2">
      <c r="A47" s="12" t="s">
        <v>32</v>
      </c>
      <c r="B47" s="13"/>
      <c r="C47" s="15">
        <v>41139.415000000001</v>
      </c>
      <c r="D47" s="15"/>
      <c r="E47" s="12">
        <f t="shared" si="0"/>
        <v>5485.9991370438838</v>
      </c>
      <c r="F47" s="12">
        <f t="shared" si="1"/>
        <v>5486</v>
      </c>
      <c r="G47" s="12">
        <f t="shared" si="2"/>
        <v>-2.0781999992323108E-3</v>
      </c>
      <c r="H47" s="12"/>
      <c r="I47" s="12">
        <f>G47</f>
        <v>-2.0781999992323108E-3</v>
      </c>
      <c r="J47" s="12"/>
      <c r="K47" s="12"/>
      <c r="L47" s="12"/>
      <c r="M47" s="12"/>
      <c r="N47" s="12"/>
      <c r="O47" s="12">
        <f t="shared" ca="1" si="3"/>
        <v>-5.013447084493583E-3</v>
      </c>
      <c r="P47" s="12"/>
      <c r="Q47" s="14">
        <f t="shared" si="4"/>
        <v>26120.915000000001</v>
      </c>
      <c r="R47" s="12"/>
      <c r="S47" s="12"/>
      <c r="AC47">
        <v>8</v>
      </c>
      <c r="AE47" t="s">
        <v>31</v>
      </c>
      <c r="AG47" t="s">
        <v>33</v>
      </c>
    </row>
    <row r="48" spans="1:33" x14ac:dyDescent="0.2">
      <c r="A48" s="12" t="s">
        <v>29</v>
      </c>
      <c r="B48" s="13"/>
      <c r="C48" s="15">
        <v>41139.415000000001</v>
      </c>
      <c r="D48" s="15"/>
      <c r="E48" s="12">
        <f t="shared" si="0"/>
        <v>5485.9991370438838</v>
      </c>
      <c r="F48" s="12">
        <f t="shared" si="1"/>
        <v>5486</v>
      </c>
      <c r="G48" s="12">
        <f t="shared" si="2"/>
        <v>-2.0781999992323108E-3</v>
      </c>
      <c r="H48" s="12"/>
      <c r="I48" s="12">
        <f>G48</f>
        <v>-2.0781999992323108E-3</v>
      </c>
      <c r="J48" s="12"/>
      <c r="K48" s="12"/>
      <c r="L48" s="12"/>
      <c r="M48" s="12"/>
      <c r="O48" s="12">
        <f t="shared" ca="1" si="3"/>
        <v>-5.013447084493583E-3</v>
      </c>
      <c r="P48" s="12"/>
      <c r="Q48" s="14">
        <f t="shared" si="4"/>
        <v>26120.915000000001</v>
      </c>
      <c r="R48" s="12"/>
      <c r="S48" s="12"/>
      <c r="AA48" t="s">
        <v>28</v>
      </c>
      <c r="AG48" t="s">
        <v>30</v>
      </c>
    </row>
    <row r="49" spans="1:33" x14ac:dyDescent="0.2">
      <c r="A49" s="47" t="s">
        <v>180</v>
      </c>
      <c r="B49" s="13" t="s">
        <v>62</v>
      </c>
      <c r="C49" s="15">
        <v>41548.813199999997</v>
      </c>
      <c r="D49" s="15" t="s">
        <v>82</v>
      </c>
      <c r="E49" s="12">
        <f t="shared" si="0"/>
        <v>5655.9985021387238</v>
      </c>
      <c r="F49" s="12">
        <f t="shared" si="1"/>
        <v>5656</v>
      </c>
      <c r="G49" s="12">
        <f t="shared" si="2"/>
        <v>-3.6072000002604909E-3</v>
      </c>
      <c r="H49" s="12"/>
      <c r="I49" s="12"/>
      <c r="J49" s="12">
        <f>G49</f>
        <v>-3.6072000002604909E-3</v>
      </c>
      <c r="K49" s="12"/>
      <c r="L49" s="12"/>
      <c r="M49" s="12"/>
      <c r="N49" s="12"/>
      <c r="O49" s="12">
        <f t="shared" ca="1" si="3"/>
        <v>-4.6285805929377182E-3</v>
      </c>
      <c r="P49" s="12"/>
      <c r="Q49" s="14">
        <f t="shared" si="4"/>
        <v>26530.313199999997</v>
      </c>
      <c r="R49" s="12"/>
      <c r="S49" s="12"/>
    </row>
    <row r="50" spans="1:33" x14ac:dyDescent="0.2">
      <c r="A50" s="12" t="s">
        <v>35</v>
      </c>
      <c r="B50" s="13"/>
      <c r="C50" s="15">
        <v>41859.478000000003</v>
      </c>
      <c r="D50" s="15"/>
      <c r="E50" s="12">
        <f t="shared" si="0"/>
        <v>5784.999603651424</v>
      </c>
      <c r="F50" s="12">
        <f t="shared" si="1"/>
        <v>5785</v>
      </c>
      <c r="G50" s="12">
        <f t="shared" si="2"/>
        <v>-9.5449999935226515E-4</v>
      </c>
      <c r="H50" s="12"/>
      <c r="I50" s="12">
        <f>G50</f>
        <v>-9.5449999935226515E-4</v>
      </c>
      <c r="J50" s="12"/>
      <c r="K50" s="12"/>
      <c r="L50" s="12"/>
      <c r="M50" s="12"/>
      <c r="N50" s="12"/>
      <c r="O50" s="12">
        <f t="shared" ca="1" si="3"/>
        <v>-4.3365348434629726E-3</v>
      </c>
      <c r="P50" s="12"/>
      <c r="Q50" s="14">
        <f t="shared" si="4"/>
        <v>26840.978000000003</v>
      </c>
      <c r="R50" s="12"/>
      <c r="S50" s="12"/>
      <c r="AA50" t="s">
        <v>28</v>
      </c>
      <c r="AC50">
        <v>11</v>
      </c>
      <c r="AE50" t="s">
        <v>34</v>
      </c>
      <c r="AG50" t="s">
        <v>33</v>
      </c>
    </row>
    <row r="51" spans="1:33" x14ac:dyDescent="0.2">
      <c r="A51" s="12" t="s">
        <v>36</v>
      </c>
      <c r="B51" s="13"/>
      <c r="C51" s="15">
        <v>41900.415000000001</v>
      </c>
      <c r="D51" s="15"/>
      <c r="E51" s="12">
        <f t="shared" si="0"/>
        <v>5801.9983691782072</v>
      </c>
      <c r="F51" s="12">
        <f t="shared" si="1"/>
        <v>5802</v>
      </c>
      <c r="G51" s="12">
        <f t="shared" si="2"/>
        <v>-3.9274000009754673E-3</v>
      </c>
      <c r="H51" s="12"/>
      <c r="I51" s="12">
        <f>G51</f>
        <v>-3.9274000009754673E-3</v>
      </c>
      <c r="J51" s="12"/>
      <c r="K51" s="12"/>
      <c r="L51" s="12"/>
      <c r="M51" s="12"/>
      <c r="N51" s="12"/>
      <c r="O51" s="12">
        <f t="shared" ca="1" si="3"/>
        <v>-4.2980481943073866E-3</v>
      </c>
      <c r="P51" s="12"/>
      <c r="Q51" s="14">
        <f t="shared" si="4"/>
        <v>26881.915000000001</v>
      </c>
      <c r="R51" s="12"/>
      <c r="S51" s="12"/>
      <c r="AA51" t="s">
        <v>28</v>
      </c>
      <c r="AC51">
        <v>12</v>
      </c>
      <c r="AE51" t="s">
        <v>34</v>
      </c>
      <c r="AG51" t="s">
        <v>33</v>
      </c>
    </row>
    <row r="52" spans="1:33" x14ac:dyDescent="0.2">
      <c r="A52" s="12" t="s">
        <v>36</v>
      </c>
      <c r="B52" s="13"/>
      <c r="C52" s="15">
        <v>41929.322999999997</v>
      </c>
      <c r="D52" s="15"/>
      <c r="E52" s="12">
        <f t="shared" si="0"/>
        <v>5814.0021875783887</v>
      </c>
      <c r="F52" s="12">
        <f t="shared" si="1"/>
        <v>5814</v>
      </c>
      <c r="G52" s="12">
        <f t="shared" si="2"/>
        <v>5.2681999950436875E-3</v>
      </c>
      <c r="H52" s="12"/>
      <c r="I52" s="12">
        <f>G52</f>
        <v>5.2681999950436875E-3</v>
      </c>
      <c r="J52" s="12"/>
      <c r="K52" s="12"/>
      <c r="L52" s="12"/>
      <c r="M52" s="12"/>
      <c r="N52" s="12"/>
      <c r="O52" s="12">
        <f t="shared" ca="1" si="3"/>
        <v>-4.2708811478446192E-3</v>
      </c>
      <c r="P52" s="12"/>
      <c r="Q52" s="14">
        <f t="shared" si="4"/>
        <v>26910.822999999997</v>
      </c>
      <c r="R52" s="12"/>
      <c r="S52" s="12"/>
      <c r="AA52" t="s">
        <v>28</v>
      </c>
      <c r="AC52">
        <v>9</v>
      </c>
      <c r="AE52" t="s">
        <v>34</v>
      </c>
      <c r="AG52" t="s">
        <v>33</v>
      </c>
    </row>
    <row r="53" spans="1:33" x14ac:dyDescent="0.2">
      <c r="A53" s="12" t="s">
        <v>36</v>
      </c>
      <c r="B53" s="13"/>
      <c r="C53" s="15">
        <v>41941.351999999999</v>
      </c>
      <c r="D53" s="15"/>
      <c r="E53" s="12">
        <f t="shared" ref="E53:E80" si="6">+(C53-C$7)/C$8</f>
        <v>5818.9971347049905</v>
      </c>
      <c r="F53" s="12">
        <f t="shared" ref="F53:F84" si="7">ROUND(2*E53,0)/2</f>
        <v>5819</v>
      </c>
      <c r="G53" s="12">
        <f t="shared" ref="G53:G80" si="8">+C53-(C$7+F53*C$8)</f>
        <v>-6.9003000025986694E-3</v>
      </c>
      <c r="H53" s="12"/>
      <c r="I53" s="12">
        <f>G53</f>
        <v>-6.9003000025986694E-3</v>
      </c>
      <c r="J53" s="12"/>
      <c r="K53" s="12"/>
      <c r="L53" s="12"/>
      <c r="M53" s="12"/>
      <c r="N53" s="12"/>
      <c r="O53" s="12">
        <f t="shared" ref="O53:O80" ca="1" si="9">+C$11+C$12*F53</f>
        <v>-4.2595615451518007E-3</v>
      </c>
      <c r="P53" s="12"/>
      <c r="Q53" s="14">
        <f t="shared" ref="Q53:Q80" si="10">+C53-15018.5</f>
        <v>26922.851999999999</v>
      </c>
      <c r="R53" s="12"/>
      <c r="S53" s="12"/>
      <c r="AA53" t="s">
        <v>28</v>
      </c>
      <c r="AC53">
        <v>9</v>
      </c>
      <c r="AE53" t="s">
        <v>34</v>
      </c>
      <c r="AG53" t="s">
        <v>33</v>
      </c>
    </row>
    <row r="54" spans="1:33" x14ac:dyDescent="0.2">
      <c r="A54" s="12" t="s">
        <v>38</v>
      </c>
      <c r="B54" s="13"/>
      <c r="C54" s="15">
        <v>42324.266000000003</v>
      </c>
      <c r="D54" s="15"/>
      <c r="E54" s="12">
        <f t="shared" si="6"/>
        <v>5977.9991451826299</v>
      </c>
      <c r="F54" s="12">
        <f t="shared" si="7"/>
        <v>5978</v>
      </c>
      <c r="G54" s="12">
        <f t="shared" si="8"/>
        <v>-2.058599995507393E-3</v>
      </c>
      <c r="H54" s="12"/>
      <c r="I54" s="12"/>
      <c r="J54" s="12">
        <f>G54</f>
        <v>-2.058599995507393E-3</v>
      </c>
      <c r="K54" s="12"/>
      <c r="L54" s="12"/>
      <c r="M54" s="12"/>
      <c r="N54" s="12"/>
      <c r="O54" s="12">
        <f t="shared" ca="1" si="9"/>
        <v>-3.8995981795201373E-3</v>
      </c>
      <c r="P54" s="12"/>
      <c r="Q54" s="14">
        <f t="shared" si="10"/>
        <v>27305.766000000003</v>
      </c>
      <c r="R54" s="12"/>
      <c r="S54" s="12"/>
      <c r="AA54" t="s">
        <v>37</v>
      </c>
      <c r="AB54" t="s">
        <v>33</v>
      </c>
      <c r="AG54" t="s">
        <v>30</v>
      </c>
    </row>
    <row r="55" spans="1:33" x14ac:dyDescent="0.2">
      <c r="A55" s="12" t="s">
        <v>38</v>
      </c>
      <c r="B55" s="13"/>
      <c r="C55" s="15">
        <v>42324.266300000003</v>
      </c>
      <c r="D55" s="15"/>
      <c r="E55" s="12">
        <f t="shared" si="6"/>
        <v>5977.999269755258</v>
      </c>
      <c r="F55" s="12">
        <f t="shared" si="7"/>
        <v>5978</v>
      </c>
      <c r="G55" s="12">
        <f t="shared" si="8"/>
        <v>-1.7585999958100729E-3</v>
      </c>
      <c r="H55" s="12"/>
      <c r="I55" s="12"/>
      <c r="J55" s="12">
        <f>G55</f>
        <v>-1.7585999958100729E-3</v>
      </c>
      <c r="K55" s="12"/>
      <c r="L55" s="12"/>
      <c r="M55" s="12"/>
      <c r="N55" s="12"/>
      <c r="O55" s="12">
        <f t="shared" ca="1" si="9"/>
        <v>-3.8995981795201373E-3</v>
      </c>
      <c r="P55" s="12"/>
      <c r="Q55" s="14">
        <f t="shared" si="10"/>
        <v>27305.766300000003</v>
      </c>
      <c r="R55" s="12"/>
      <c r="S55" s="12"/>
      <c r="AA55" t="s">
        <v>37</v>
      </c>
      <c r="AB55" t="s">
        <v>39</v>
      </c>
      <c r="AG55" t="s">
        <v>30</v>
      </c>
    </row>
    <row r="56" spans="1:33" x14ac:dyDescent="0.2">
      <c r="A56" s="12" t="s">
        <v>41</v>
      </c>
      <c r="B56" s="13"/>
      <c r="C56" s="15">
        <v>42962.447</v>
      </c>
      <c r="D56" s="15"/>
      <c r="E56" s="12">
        <f t="shared" si="6"/>
        <v>6242.9987587998621</v>
      </c>
      <c r="F56" s="12">
        <f t="shared" si="7"/>
        <v>6243</v>
      </c>
      <c r="G56" s="12">
        <f t="shared" si="8"/>
        <v>-2.9891000012867153E-3</v>
      </c>
      <c r="H56" s="12"/>
      <c r="I56" s="12">
        <f t="shared" ref="I56:I70" si="11">G56</f>
        <v>-2.9891000012867153E-3</v>
      </c>
      <c r="J56" s="12"/>
      <c r="K56" s="12"/>
      <c r="L56" s="12"/>
      <c r="M56" s="12"/>
      <c r="N56" s="12"/>
      <c r="O56" s="12">
        <f t="shared" ca="1" si="9"/>
        <v>-3.2996592368007005E-3</v>
      </c>
      <c r="P56" s="12"/>
      <c r="Q56" s="14">
        <f t="shared" si="10"/>
        <v>27943.947</v>
      </c>
      <c r="R56" s="12"/>
      <c r="S56" s="12"/>
      <c r="AA56" t="s">
        <v>28</v>
      </c>
      <c r="AC56">
        <v>10</v>
      </c>
      <c r="AE56" t="s">
        <v>40</v>
      </c>
      <c r="AG56" t="s">
        <v>33</v>
      </c>
    </row>
    <row r="57" spans="1:33" x14ac:dyDescent="0.2">
      <c r="A57" s="12" t="s">
        <v>41</v>
      </c>
      <c r="B57" s="13"/>
      <c r="C57" s="15">
        <v>43015.415000000001</v>
      </c>
      <c r="D57" s="15"/>
      <c r="E57" s="12">
        <f t="shared" si="6"/>
        <v>6264.993301937433</v>
      </c>
      <c r="F57" s="12">
        <f t="shared" si="7"/>
        <v>6265</v>
      </c>
      <c r="G57" s="12">
        <f t="shared" si="8"/>
        <v>-1.6130500000144821E-2</v>
      </c>
      <c r="H57" s="12"/>
      <c r="I57" s="12">
        <f t="shared" si="11"/>
        <v>-1.6130500000144821E-2</v>
      </c>
      <c r="J57" s="12"/>
      <c r="K57" s="12"/>
      <c r="L57" s="12"/>
      <c r="M57" s="12"/>
      <c r="N57" s="12"/>
      <c r="O57" s="12">
        <f t="shared" ca="1" si="9"/>
        <v>-3.2498529849522943E-3</v>
      </c>
      <c r="P57" s="12"/>
      <c r="Q57" s="14">
        <f t="shared" si="10"/>
        <v>27996.915000000001</v>
      </c>
      <c r="R57" s="12"/>
      <c r="S57" s="12"/>
      <c r="AA57" t="s">
        <v>28</v>
      </c>
      <c r="AC57">
        <v>12</v>
      </c>
      <c r="AE57" t="s">
        <v>40</v>
      </c>
      <c r="AG57" t="s">
        <v>33</v>
      </c>
    </row>
    <row r="58" spans="1:33" x14ac:dyDescent="0.2">
      <c r="A58" s="12" t="s">
        <v>42</v>
      </c>
      <c r="B58" s="13"/>
      <c r="C58" s="15">
        <v>43205.678</v>
      </c>
      <c r="D58" s="15"/>
      <c r="E58" s="12">
        <f t="shared" si="6"/>
        <v>6343.9985081182112</v>
      </c>
      <c r="F58" s="12">
        <f t="shared" si="7"/>
        <v>6344</v>
      </c>
      <c r="G58" s="12">
        <f t="shared" si="8"/>
        <v>-3.5927999997511506E-3</v>
      </c>
      <c r="H58" s="12"/>
      <c r="I58" s="12">
        <f t="shared" si="11"/>
        <v>-3.5927999997511506E-3</v>
      </c>
      <c r="J58" s="12"/>
      <c r="K58" s="12"/>
      <c r="L58" s="12"/>
      <c r="M58" s="12"/>
      <c r="N58" s="12"/>
      <c r="O58" s="12">
        <f t="shared" ca="1" si="9"/>
        <v>-3.0710032624057457E-3</v>
      </c>
      <c r="P58" s="12"/>
      <c r="Q58" s="14">
        <f t="shared" si="10"/>
        <v>28187.178</v>
      </c>
      <c r="R58" s="12"/>
      <c r="S58" s="12"/>
      <c r="AA58" t="s">
        <v>28</v>
      </c>
      <c r="AC58">
        <v>13</v>
      </c>
      <c r="AE58" t="s">
        <v>34</v>
      </c>
      <c r="AG58" t="s">
        <v>33</v>
      </c>
    </row>
    <row r="59" spans="1:33" x14ac:dyDescent="0.2">
      <c r="A59" s="12" t="s">
        <v>43</v>
      </c>
      <c r="B59" s="13"/>
      <c r="C59" s="15">
        <v>43328.502999999997</v>
      </c>
      <c r="D59" s="15"/>
      <c r="E59" s="12">
        <f t="shared" si="6"/>
        <v>6395.0006180878527</v>
      </c>
      <c r="F59" s="12">
        <f t="shared" si="7"/>
        <v>6395</v>
      </c>
      <c r="G59" s="12">
        <f t="shared" si="8"/>
        <v>1.4884999982314184E-3</v>
      </c>
      <c r="H59" s="12"/>
      <c r="I59" s="12">
        <f t="shared" si="11"/>
        <v>1.4884999982314184E-3</v>
      </c>
      <c r="J59" s="12"/>
      <c r="K59" s="12"/>
      <c r="L59" s="12"/>
      <c r="M59" s="12"/>
      <c r="N59" s="12"/>
      <c r="O59" s="12">
        <f t="shared" ca="1" si="9"/>
        <v>-2.9555433149389861E-3</v>
      </c>
      <c r="P59" s="12"/>
      <c r="Q59" s="14">
        <f t="shared" si="10"/>
        <v>28310.002999999997</v>
      </c>
      <c r="R59" s="12"/>
      <c r="S59" s="12"/>
      <c r="AA59" t="s">
        <v>28</v>
      </c>
      <c r="AC59">
        <v>10</v>
      </c>
      <c r="AE59" t="s">
        <v>34</v>
      </c>
      <c r="AG59" t="s">
        <v>33</v>
      </c>
    </row>
    <row r="60" spans="1:33" x14ac:dyDescent="0.2">
      <c r="A60" s="12" t="s">
        <v>43</v>
      </c>
      <c r="B60" s="13"/>
      <c r="C60" s="15">
        <v>43340.555</v>
      </c>
      <c r="D60" s="15"/>
      <c r="E60" s="12">
        <f t="shared" si="6"/>
        <v>6400.0051157825756</v>
      </c>
      <c r="F60" s="12">
        <f t="shared" si="7"/>
        <v>6400</v>
      </c>
      <c r="G60" s="12">
        <f t="shared" si="8"/>
        <v>1.2320000001636799E-2</v>
      </c>
      <c r="H60" s="12"/>
      <c r="I60" s="12">
        <f t="shared" si="11"/>
        <v>1.2320000001636799E-2</v>
      </c>
      <c r="J60" s="12"/>
      <c r="K60" s="12"/>
      <c r="L60" s="12"/>
      <c r="M60" s="12"/>
      <c r="N60" s="12"/>
      <c r="O60" s="12">
        <f t="shared" ca="1" si="9"/>
        <v>-2.9442237122461658E-3</v>
      </c>
      <c r="P60" s="12"/>
      <c r="Q60" s="14">
        <f t="shared" si="10"/>
        <v>28322.055</v>
      </c>
      <c r="R60" s="12"/>
      <c r="S60" s="12"/>
      <c r="AA60" t="s">
        <v>28</v>
      </c>
      <c r="AC60">
        <v>12</v>
      </c>
      <c r="AE60" t="s">
        <v>34</v>
      </c>
      <c r="AG60" t="s">
        <v>33</v>
      </c>
    </row>
    <row r="61" spans="1:33" x14ac:dyDescent="0.2">
      <c r="A61" s="12" t="s">
        <v>44</v>
      </c>
      <c r="B61" s="13"/>
      <c r="C61" s="15">
        <v>43711.4</v>
      </c>
      <c r="D61" s="15"/>
      <c r="E61" s="12">
        <f t="shared" si="6"/>
        <v>6553.9955694499258</v>
      </c>
      <c r="F61" s="12">
        <f t="shared" si="7"/>
        <v>6554</v>
      </c>
      <c r="G61" s="12">
        <f t="shared" si="8"/>
        <v>-1.0669799994502682E-2</v>
      </c>
      <c r="H61" s="12"/>
      <c r="I61" s="12">
        <f t="shared" si="11"/>
        <v>-1.0669799994502682E-2</v>
      </c>
      <c r="J61" s="12"/>
      <c r="K61" s="12"/>
      <c r="L61" s="12"/>
      <c r="M61" s="12"/>
      <c r="N61" s="12"/>
      <c r="O61" s="12">
        <f t="shared" ca="1" si="9"/>
        <v>-2.5955799493073244E-3</v>
      </c>
      <c r="P61" s="12"/>
      <c r="Q61" s="14">
        <f t="shared" si="10"/>
        <v>28692.9</v>
      </c>
      <c r="R61" s="12"/>
      <c r="S61" s="12"/>
      <c r="AA61" t="s">
        <v>28</v>
      </c>
      <c r="AC61">
        <v>6</v>
      </c>
      <c r="AE61" t="s">
        <v>40</v>
      </c>
      <c r="AG61" t="s">
        <v>33</v>
      </c>
    </row>
    <row r="62" spans="1:33" x14ac:dyDescent="0.2">
      <c r="A62" s="12" t="s">
        <v>45</v>
      </c>
      <c r="B62" s="13"/>
      <c r="C62" s="15">
        <v>43764.372000000003</v>
      </c>
      <c r="D62" s="15"/>
      <c r="E62" s="12">
        <f t="shared" si="6"/>
        <v>6575.9917735558647</v>
      </c>
      <c r="F62" s="12">
        <f t="shared" si="7"/>
        <v>6576</v>
      </c>
      <c r="G62" s="12">
        <f t="shared" si="8"/>
        <v>-1.9811199999821838E-2</v>
      </c>
      <c r="H62" s="12"/>
      <c r="I62" s="12">
        <f t="shared" si="11"/>
        <v>-1.9811199999821838E-2</v>
      </c>
      <c r="J62" s="12"/>
      <c r="K62" s="12"/>
      <c r="L62" s="12"/>
      <c r="M62" s="12"/>
      <c r="N62" s="12"/>
      <c r="O62" s="12">
        <f t="shared" ca="1" si="9"/>
        <v>-2.5457736974589182E-3</v>
      </c>
      <c r="P62" s="12"/>
      <c r="Q62" s="14">
        <f t="shared" si="10"/>
        <v>28745.872000000003</v>
      </c>
      <c r="R62" s="12"/>
      <c r="S62" s="12"/>
      <c r="AA62" t="s">
        <v>28</v>
      </c>
      <c r="AC62">
        <v>10</v>
      </c>
      <c r="AE62" t="s">
        <v>40</v>
      </c>
      <c r="AG62" t="s">
        <v>33</v>
      </c>
    </row>
    <row r="63" spans="1:33" x14ac:dyDescent="0.2">
      <c r="A63" s="12" t="s">
        <v>45</v>
      </c>
      <c r="B63" s="13"/>
      <c r="C63" s="15">
        <v>43793.271999999997</v>
      </c>
      <c r="D63" s="15"/>
      <c r="E63" s="12">
        <f t="shared" si="6"/>
        <v>6587.9922700193083</v>
      </c>
      <c r="F63" s="12">
        <f t="shared" si="7"/>
        <v>6588</v>
      </c>
      <c r="G63" s="12">
        <f t="shared" si="8"/>
        <v>-1.8615600005432498E-2</v>
      </c>
      <c r="H63" s="12"/>
      <c r="I63" s="12">
        <f t="shared" si="11"/>
        <v>-1.8615600005432498E-2</v>
      </c>
      <c r="J63" s="12"/>
      <c r="K63" s="12"/>
      <c r="L63" s="12"/>
      <c r="M63" s="12"/>
      <c r="N63" s="12"/>
      <c r="O63" s="12">
        <f t="shared" ca="1" si="9"/>
        <v>-2.5186066509961507E-3</v>
      </c>
      <c r="P63" s="12"/>
      <c r="Q63" s="14">
        <f t="shared" si="10"/>
        <v>28774.771999999997</v>
      </c>
      <c r="R63" s="12"/>
      <c r="S63" s="12"/>
      <c r="AA63" t="s">
        <v>28</v>
      </c>
      <c r="AC63">
        <v>10</v>
      </c>
      <c r="AE63" t="s">
        <v>40</v>
      </c>
      <c r="AG63" t="s">
        <v>33</v>
      </c>
    </row>
    <row r="64" spans="1:33" x14ac:dyDescent="0.2">
      <c r="A64" s="12" t="s">
        <v>47</v>
      </c>
      <c r="B64" s="13"/>
      <c r="C64" s="15">
        <v>44118.377999999997</v>
      </c>
      <c r="D64" s="15"/>
      <c r="E64" s="12">
        <f t="shared" si="6"/>
        <v>6722.9899656333173</v>
      </c>
      <c r="F64" s="12">
        <f t="shared" si="7"/>
        <v>6723</v>
      </c>
      <c r="G64" s="12">
        <f t="shared" si="8"/>
        <v>-2.4165100003301632E-2</v>
      </c>
      <c r="H64" s="12"/>
      <c r="I64" s="12">
        <f t="shared" si="11"/>
        <v>-2.4165100003301632E-2</v>
      </c>
      <c r="J64" s="12"/>
      <c r="K64" s="12"/>
      <c r="L64" s="12"/>
      <c r="M64" s="12"/>
      <c r="N64" s="12"/>
      <c r="O64" s="12">
        <f t="shared" ca="1" si="9"/>
        <v>-2.2129773782900222E-3</v>
      </c>
      <c r="P64" s="12"/>
      <c r="Q64" s="14">
        <f t="shared" si="10"/>
        <v>29099.877999999997</v>
      </c>
      <c r="R64" s="12"/>
      <c r="S64" s="12"/>
      <c r="AA64" t="s">
        <v>28</v>
      </c>
      <c r="AC64">
        <v>8</v>
      </c>
      <c r="AE64" t="s">
        <v>46</v>
      </c>
      <c r="AG64" t="s">
        <v>33</v>
      </c>
    </row>
    <row r="65" spans="1:33" x14ac:dyDescent="0.2">
      <c r="A65" s="12" t="s">
        <v>47</v>
      </c>
      <c r="B65" s="13"/>
      <c r="C65" s="15">
        <v>44118.400999999998</v>
      </c>
      <c r="D65" s="15"/>
      <c r="E65" s="12">
        <f t="shared" si="6"/>
        <v>6722.9995162014375</v>
      </c>
      <c r="F65" s="12">
        <f t="shared" si="7"/>
        <v>6723</v>
      </c>
      <c r="G65" s="12">
        <f t="shared" si="8"/>
        <v>-1.1651000022538938E-3</v>
      </c>
      <c r="H65" s="12"/>
      <c r="I65" s="12">
        <f t="shared" si="11"/>
        <v>-1.1651000022538938E-3</v>
      </c>
      <c r="J65" s="12"/>
      <c r="K65" s="12"/>
      <c r="L65" s="12"/>
      <c r="M65" s="12"/>
      <c r="N65" s="12"/>
      <c r="O65" s="12">
        <f t="shared" ca="1" si="9"/>
        <v>-2.2129773782900222E-3</v>
      </c>
      <c r="P65" s="12"/>
      <c r="Q65" s="14">
        <f t="shared" si="10"/>
        <v>29099.900999999998</v>
      </c>
      <c r="R65" s="12"/>
      <c r="S65" s="12"/>
      <c r="AC65">
        <v>12</v>
      </c>
      <c r="AE65" t="s">
        <v>40</v>
      </c>
      <c r="AG65" t="s">
        <v>33</v>
      </c>
    </row>
    <row r="66" spans="1:33" x14ac:dyDescent="0.2">
      <c r="A66" s="12" t="s">
        <v>48</v>
      </c>
      <c r="B66" s="13"/>
      <c r="C66" s="15">
        <v>44118.404000000002</v>
      </c>
      <c r="D66" s="15"/>
      <c r="E66" s="12">
        <f t="shared" si="6"/>
        <v>6723.0007619277158</v>
      </c>
      <c r="F66" s="12">
        <f t="shared" si="7"/>
        <v>6723</v>
      </c>
      <c r="G66" s="12">
        <f t="shared" si="8"/>
        <v>1.8349000019952655E-3</v>
      </c>
      <c r="H66" s="12"/>
      <c r="I66" s="12">
        <f t="shared" si="11"/>
        <v>1.8349000019952655E-3</v>
      </c>
      <c r="J66" s="12"/>
      <c r="K66" s="12"/>
      <c r="L66" s="12"/>
      <c r="M66" s="12"/>
      <c r="N66" s="12"/>
      <c r="O66" s="12">
        <f t="shared" ca="1" si="9"/>
        <v>-2.2129773782900222E-3</v>
      </c>
      <c r="P66" s="12"/>
      <c r="Q66" s="14">
        <f t="shared" si="10"/>
        <v>29099.904000000002</v>
      </c>
      <c r="R66" s="12"/>
      <c r="S66" s="12"/>
      <c r="AA66" t="s">
        <v>28</v>
      </c>
      <c r="AG66" t="s">
        <v>30</v>
      </c>
    </row>
    <row r="67" spans="1:33" x14ac:dyDescent="0.2">
      <c r="A67" s="12" t="s">
        <v>49</v>
      </c>
      <c r="B67" s="13"/>
      <c r="C67" s="15">
        <v>44443.508000000002</v>
      </c>
      <c r="D67" s="15"/>
      <c r="E67" s="12">
        <f t="shared" si="6"/>
        <v>6857.9976270575407</v>
      </c>
      <c r="F67" s="12">
        <f t="shared" si="7"/>
        <v>6858</v>
      </c>
      <c r="G67" s="12">
        <f t="shared" si="8"/>
        <v>-5.7146000035572797E-3</v>
      </c>
      <c r="H67" s="12"/>
      <c r="I67" s="12">
        <f t="shared" si="11"/>
        <v>-5.7146000035572797E-3</v>
      </c>
      <c r="J67" s="12"/>
      <c r="K67" s="12"/>
      <c r="L67" s="12"/>
      <c r="M67" s="12"/>
      <c r="N67" s="12"/>
      <c r="O67" s="12">
        <f t="shared" ca="1" si="9"/>
        <v>-1.9073481055838937E-3</v>
      </c>
      <c r="P67" s="12"/>
      <c r="Q67" s="14">
        <f t="shared" si="10"/>
        <v>29425.008000000002</v>
      </c>
      <c r="R67" s="12"/>
      <c r="S67" s="12"/>
      <c r="AA67" t="s">
        <v>28</v>
      </c>
      <c r="AC67">
        <v>12</v>
      </c>
      <c r="AE67" t="s">
        <v>34</v>
      </c>
      <c r="AG67" t="s">
        <v>33</v>
      </c>
    </row>
    <row r="68" spans="1:33" x14ac:dyDescent="0.2">
      <c r="A68" s="12" t="s">
        <v>50</v>
      </c>
      <c r="B68" s="13" t="s">
        <v>59</v>
      </c>
      <c r="C68" s="15">
        <v>44820.4058</v>
      </c>
      <c r="D68" s="15"/>
      <c r="E68" s="12">
        <f t="shared" si="6"/>
        <v>7014.5014580603201</v>
      </c>
      <c r="F68" s="12">
        <f t="shared" si="7"/>
        <v>7014.5</v>
      </c>
      <c r="G68" s="12">
        <f t="shared" si="8"/>
        <v>3.5113499980070628E-3</v>
      </c>
      <c r="H68" s="12"/>
      <c r="I68" s="12">
        <f t="shared" si="11"/>
        <v>3.5113499980070628E-3</v>
      </c>
      <c r="J68" s="12"/>
      <c r="K68" s="12"/>
      <c r="L68" s="12"/>
      <c r="M68" s="12"/>
      <c r="N68" s="12"/>
      <c r="O68" s="12">
        <f t="shared" ca="1" si="9"/>
        <v>-1.5530445412986413E-3</v>
      </c>
      <c r="P68" s="12"/>
      <c r="Q68" s="14">
        <f t="shared" si="10"/>
        <v>29801.9058</v>
      </c>
      <c r="R68" s="12"/>
      <c r="S68" s="12"/>
      <c r="AA68" t="s">
        <v>37</v>
      </c>
      <c r="AC68">
        <v>14</v>
      </c>
      <c r="AE68" t="s">
        <v>31</v>
      </c>
      <c r="AG68" t="s">
        <v>33</v>
      </c>
    </row>
    <row r="69" spans="1:33" x14ac:dyDescent="0.2">
      <c r="A69" s="12" t="s">
        <v>51</v>
      </c>
      <c r="B69" s="13" t="s">
        <v>59</v>
      </c>
      <c r="C69" s="15">
        <v>45882.44</v>
      </c>
      <c r="D69" s="15"/>
      <c r="E69" s="12">
        <f t="shared" si="6"/>
        <v>7455.5027612145786</v>
      </c>
      <c r="F69" s="12">
        <f t="shared" si="7"/>
        <v>7455.5</v>
      </c>
      <c r="G69" s="12">
        <f t="shared" si="8"/>
        <v>6.6496500076027587E-3</v>
      </c>
      <c r="H69" s="12"/>
      <c r="I69" s="12">
        <f t="shared" si="11"/>
        <v>6.6496500076027587E-3</v>
      </c>
      <c r="J69" s="12"/>
      <c r="K69" s="12"/>
      <c r="L69" s="12"/>
      <c r="M69" s="12"/>
      <c r="N69" s="12"/>
      <c r="O69" s="12">
        <f t="shared" ca="1" si="9"/>
        <v>-5.5465558379195687E-4</v>
      </c>
      <c r="P69" s="12"/>
      <c r="Q69" s="14">
        <f t="shared" si="10"/>
        <v>30863.940000000002</v>
      </c>
      <c r="R69" s="12"/>
      <c r="S69" s="12"/>
      <c r="AA69" t="s">
        <v>37</v>
      </c>
      <c r="AC69">
        <v>7</v>
      </c>
      <c r="AE69" t="s">
        <v>31</v>
      </c>
      <c r="AG69" t="s">
        <v>33</v>
      </c>
    </row>
    <row r="70" spans="1:33" x14ac:dyDescent="0.2">
      <c r="A70" s="12" t="s">
        <v>52</v>
      </c>
      <c r="B70" s="13"/>
      <c r="C70" s="15">
        <v>46678.358</v>
      </c>
      <c r="D70" s="15"/>
      <c r="E70" s="12">
        <f t="shared" si="6"/>
        <v>7786.0014167229701</v>
      </c>
      <c r="F70" s="12">
        <f t="shared" si="7"/>
        <v>7786</v>
      </c>
      <c r="G70" s="12">
        <f t="shared" si="8"/>
        <v>3.4117999966838397E-3</v>
      </c>
      <c r="H70" s="12"/>
      <c r="I70" s="12">
        <f t="shared" si="11"/>
        <v>3.4117999966838397E-3</v>
      </c>
      <c r="J70" s="12"/>
      <c r="K70" s="12"/>
      <c r="L70" s="12"/>
      <c r="M70" s="12"/>
      <c r="N70" s="12"/>
      <c r="O70" s="12">
        <f t="shared" ca="1" si="9"/>
        <v>1.9357015420341794E-4</v>
      </c>
      <c r="P70" s="12"/>
      <c r="Q70" s="14">
        <f t="shared" si="10"/>
        <v>31659.858</v>
      </c>
      <c r="R70" s="12"/>
      <c r="S70" s="12"/>
      <c r="AA70" t="s">
        <v>37</v>
      </c>
      <c r="AC70">
        <v>5</v>
      </c>
      <c r="AE70" t="s">
        <v>31</v>
      </c>
      <c r="AG70" t="s">
        <v>33</v>
      </c>
    </row>
    <row r="71" spans="1:33" x14ac:dyDescent="0.2">
      <c r="A71" s="12" t="s">
        <v>54</v>
      </c>
      <c r="B71" s="13"/>
      <c r="C71" s="15">
        <v>48460.450100000002</v>
      </c>
      <c r="D71" s="15">
        <v>2.9999999999999997E-4</v>
      </c>
      <c r="E71" s="12">
        <f t="shared" si="6"/>
        <v>8526.0010687500981</v>
      </c>
      <c r="F71" s="12">
        <f t="shared" si="7"/>
        <v>8526</v>
      </c>
      <c r="G71" s="12">
        <f t="shared" si="8"/>
        <v>2.5737999967532232E-3</v>
      </c>
      <c r="H71" s="12"/>
      <c r="J71" s="12">
        <f>G71</f>
        <v>2.5737999967532232E-3</v>
      </c>
      <c r="K71" s="12"/>
      <c r="L71" s="12"/>
      <c r="M71" s="12"/>
      <c r="N71" s="12"/>
      <c r="O71" s="12">
        <f t="shared" ca="1" si="9"/>
        <v>1.8688713527407128E-3</v>
      </c>
      <c r="P71" s="12"/>
      <c r="Q71" s="14">
        <f t="shared" si="10"/>
        <v>33441.950100000002</v>
      </c>
      <c r="R71" s="12"/>
      <c r="S71" s="12"/>
      <c r="AA71" t="s">
        <v>37</v>
      </c>
      <c r="AC71">
        <v>28</v>
      </c>
      <c r="AE71" t="s">
        <v>53</v>
      </c>
      <c r="AG71" t="s">
        <v>33</v>
      </c>
    </row>
    <row r="72" spans="1:33" x14ac:dyDescent="0.2">
      <c r="A72" s="12" t="s">
        <v>55</v>
      </c>
      <c r="B72" s="13" t="s">
        <v>59</v>
      </c>
      <c r="C72" s="15">
        <v>49133.5527</v>
      </c>
      <c r="D72" s="15">
        <v>1.1000000000000001E-3</v>
      </c>
      <c r="E72" s="12">
        <f t="shared" si="6"/>
        <v>8805.5016006129299</v>
      </c>
      <c r="F72" s="12">
        <f t="shared" si="7"/>
        <v>8805.5</v>
      </c>
      <c r="G72" s="12">
        <f t="shared" si="8"/>
        <v>3.8546499999938533E-3</v>
      </c>
      <c r="H72" s="12"/>
      <c r="J72" s="12">
        <f>G72</f>
        <v>3.8546499999938533E-3</v>
      </c>
      <c r="K72" s="12"/>
      <c r="L72" s="12"/>
      <c r="M72" s="12"/>
      <c r="N72" s="12"/>
      <c r="O72" s="12">
        <f t="shared" ca="1" si="9"/>
        <v>2.501637143269328E-3</v>
      </c>
      <c r="P72" s="12"/>
      <c r="Q72" s="14">
        <f t="shared" si="10"/>
        <v>34115.0527</v>
      </c>
      <c r="R72" s="12"/>
      <c r="S72" s="12"/>
      <c r="AA72" t="s">
        <v>37</v>
      </c>
      <c r="AB72" t="s">
        <v>33</v>
      </c>
      <c r="AC72">
        <v>20</v>
      </c>
      <c r="AE72" t="s">
        <v>53</v>
      </c>
      <c r="AG72" t="s">
        <v>33</v>
      </c>
    </row>
    <row r="73" spans="1:33" x14ac:dyDescent="0.2">
      <c r="A73" s="12" t="s">
        <v>57</v>
      </c>
      <c r="B73" s="13"/>
      <c r="C73" s="15">
        <v>49958.368000000002</v>
      </c>
      <c r="D73" s="15">
        <v>6.0000000000000001E-3</v>
      </c>
      <c r="E73" s="12">
        <f t="shared" si="6"/>
        <v>9147.9996314311193</v>
      </c>
      <c r="F73" s="12">
        <f t="shared" si="7"/>
        <v>9148</v>
      </c>
      <c r="G73" s="12">
        <f t="shared" si="8"/>
        <v>-8.8759999925969169E-4</v>
      </c>
      <c r="H73" s="12"/>
      <c r="I73" s="12">
        <f>G73</f>
        <v>-8.8759999925969169E-4</v>
      </c>
      <c r="J73" s="12"/>
      <c r="K73" s="12"/>
      <c r="L73" s="12"/>
      <c r="M73" s="12"/>
      <c r="N73" s="12"/>
      <c r="O73" s="12">
        <f t="shared" ca="1" si="9"/>
        <v>3.2770299277274685E-3</v>
      </c>
      <c r="P73" s="12"/>
      <c r="Q73" s="14">
        <f t="shared" si="10"/>
        <v>34939.868000000002</v>
      </c>
      <c r="R73" s="12"/>
      <c r="S73" s="12"/>
      <c r="AA73" t="s">
        <v>28</v>
      </c>
      <c r="AC73">
        <v>18</v>
      </c>
      <c r="AE73" t="s">
        <v>56</v>
      </c>
      <c r="AG73" t="s">
        <v>33</v>
      </c>
    </row>
    <row r="74" spans="1:33" x14ac:dyDescent="0.2">
      <c r="A74" s="12" t="s">
        <v>58</v>
      </c>
      <c r="B74" s="13"/>
      <c r="C74" s="15">
        <v>49999.312700000002</v>
      </c>
      <c r="D74" s="15">
        <v>2.0000000000000001E-4</v>
      </c>
      <c r="E74" s="12">
        <f t="shared" si="6"/>
        <v>9165.0015943220133</v>
      </c>
      <c r="F74" s="12">
        <f t="shared" si="7"/>
        <v>9165</v>
      </c>
      <c r="G74" s="12">
        <f t="shared" si="8"/>
        <v>3.8395000010496005E-3</v>
      </c>
      <c r="H74" s="12"/>
      <c r="J74" s="12">
        <f>G74</f>
        <v>3.8395000010496005E-3</v>
      </c>
      <c r="K74" s="12"/>
      <c r="L74" s="12"/>
      <c r="M74" s="12"/>
      <c r="N74" s="12"/>
      <c r="O74" s="12">
        <f t="shared" ca="1" si="9"/>
        <v>3.3155165768830527E-3</v>
      </c>
      <c r="P74" s="12"/>
      <c r="Q74" s="14">
        <f t="shared" si="10"/>
        <v>34980.812700000002</v>
      </c>
      <c r="R74" s="12"/>
      <c r="S74" s="12"/>
      <c r="AA74" t="s">
        <v>37</v>
      </c>
      <c r="AB74" t="s">
        <v>33</v>
      </c>
      <c r="AC74">
        <v>20</v>
      </c>
      <c r="AE74" t="s">
        <v>53</v>
      </c>
      <c r="AG74" t="s">
        <v>33</v>
      </c>
    </row>
    <row r="75" spans="1:33" x14ac:dyDescent="0.2">
      <c r="A75" s="47" t="s">
        <v>271</v>
      </c>
      <c r="B75" s="13" t="s">
        <v>62</v>
      </c>
      <c r="C75" s="15">
        <v>50663.976000000002</v>
      </c>
      <c r="D75" s="15" t="s">
        <v>82</v>
      </c>
      <c r="E75" s="12">
        <f t="shared" si="6"/>
        <v>9440.9977735964749</v>
      </c>
      <c r="F75" s="12">
        <f t="shared" si="7"/>
        <v>9441</v>
      </c>
      <c r="G75" s="12">
        <f t="shared" si="8"/>
        <v>-5.361700001230929E-3</v>
      </c>
      <c r="H75" s="12"/>
      <c r="I75" s="12">
        <f>G75</f>
        <v>-5.361700001230929E-3</v>
      </c>
      <c r="K75" s="12"/>
      <c r="L75" s="12"/>
      <c r="M75" s="12"/>
      <c r="N75" s="12"/>
      <c r="O75" s="12">
        <f t="shared" ca="1" si="9"/>
        <v>3.9403586455266926E-3</v>
      </c>
      <c r="P75" s="12"/>
      <c r="Q75" s="14">
        <f t="shared" si="10"/>
        <v>35645.476000000002</v>
      </c>
      <c r="R75" s="12"/>
      <c r="S75" s="12"/>
    </row>
    <row r="76" spans="1:33" x14ac:dyDescent="0.2">
      <c r="A76" s="47" t="s">
        <v>271</v>
      </c>
      <c r="B76" s="13" t="s">
        <v>62</v>
      </c>
      <c r="C76" s="15">
        <v>51384.050999999999</v>
      </c>
      <c r="D76" s="15" t="s">
        <v>82</v>
      </c>
      <c r="E76" s="12">
        <f t="shared" si="6"/>
        <v>9740.0032231091191</v>
      </c>
      <c r="F76" s="12">
        <f t="shared" si="7"/>
        <v>9740</v>
      </c>
      <c r="G76" s="12">
        <f t="shared" si="8"/>
        <v>7.7620000010938384E-3</v>
      </c>
      <c r="H76" s="12"/>
      <c r="I76" s="12">
        <f>G76</f>
        <v>7.7620000010938384E-3</v>
      </c>
      <c r="K76" s="12"/>
      <c r="L76" s="12"/>
      <c r="M76" s="12"/>
      <c r="N76" s="12"/>
      <c r="O76" s="12">
        <f t="shared" ca="1" si="9"/>
        <v>4.617270886557303E-3</v>
      </c>
      <c r="P76" s="12"/>
      <c r="Q76" s="14">
        <f t="shared" si="10"/>
        <v>36365.550999999999</v>
      </c>
      <c r="R76" s="12"/>
      <c r="S76" s="12"/>
    </row>
    <row r="77" spans="1:33" x14ac:dyDescent="0.2">
      <c r="A77" s="10" t="s">
        <v>61</v>
      </c>
      <c r="B77" s="9" t="s">
        <v>62</v>
      </c>
      <c r="C77" s="10">
        <v>51706.760699999999</v>
      </c>
      <c r="D77" s="10">
        <v>5.9999999999999995E-4</v>
      </c>
      <c r="E77" s="12">
        <f t="shared" si="6"/>
        <v>9874.0058740976838</v>
      </c>
      <c r="F77" s="12">
        <f t="shared" si="7"/>
        <v>9874</v>
      </c>
      <c r="G77" s="12">
        <f t="shared" si="8"/>
        <v>1.4146200002869591E-2</v>
      </c>
      <c r="H77" s="12"/>
      <c r="I77" s="12"/>
      <c r="K77" s="12">
        <f>G77</f>
        <v>1.4146200002869591E-2</v>
      </c>
      <c r="L77" s="12"/>
      <c r="M77" s="12"/>
      <c r="N77" s="12"/>
      <c r="O77" s="12">
        <f t="shared" ca="1" si="9"/>
        <v>4.9206362387248688E-3</v>
      </c>
      <c r="P77" s="12"/>
      <c r="Q77" s="14">
        <f t="shared" si="10"/>
        <v>36688.260699999999</v>
      </c>
      <c r="R77" s="12"/>
      <c r="S77" s="12"/>
    </row>
    <row r="78" spans="1:33" x14ac:dyDescent="0.2">
      <c r="A78" s="47" t="s">
        <v>283</v>
      </c>
      <c r="B78" s="13" t="s">
        <v>62</v>
      </c>
      <c r="C78" s="15">
        <v>52867.519999999997</v>
      </c>
      <c r="D78" s="15" t="s">
        <v>82</v>
      </c>
      <c r="E78" s="12">
        <f t="shared" si="6"/>
        <v>10356.001994324719</v>
      </c>
      <c r="F78" s="12">
        <f t="shared" si="7"/>
        <v>10356</v>
      </c>
      <c r="G78" s="12">
        <f t="shared" si="8"/>
        <v>4.8027999946498312E-3</v>
      </c>
      <c r="H78" s="12"/>
      <c r="I78" s="12">
        <f>G78</f>
        <v>4.8027999946498312E-3</v>
      </c>
      <c r="K78" s="12"/>
      <c r="L78" s="12"/>
      <c r="M78" s="12"/>
      <c r="N78" s="12"/>
      <c r="O78" s="12">
        <f t="shared" ca="1" si="9"/>
        <v>6.0118459383126759E-3</v>
      </c>
      <c r="P78" s="12"/>
      <c r="Q78" s="14">
        <f t="shared" si="10"/>
        <v>37849.019999999997</v>
      </c>
      <c r="R78" s="12"/>
      <c r="S78" s="12"/>
    </row>
    <row r="79" spans="1:33" x14ac:dyDescent="0.2">
      <c r="A79" s="47" t="s">
        <v>286</v>
      </c>
      <c r="B79" s="13" t="s">
        <v>62</v>
      </c>
      <c r="C79" s="15">
        <v>53621.300999999999</v>
      </c>
      <c r="D79" s="15" t="s">
        <v>82</v>
      </c>
      <c r="E79" s="12">
        <f t="shared" si="6"/>
        <v>10669.003593795735</v>
      </c>
      <c r="F79" s="12">
        <f t="shared" si="7"/>
        <v>10669</v>
      </c>
      <c r="G79" s="12">
        <f t="shared" si="8"/>
        <v>8.6547000028076582E-3</v>
      </c>
      <c r="H79" s="12"/>
      <c r="I79" s="12">
        <f>G79</f>
        <v>8.6547000028076582E-3</v>
      </c>
      <c r="K79" s="12"/>
      <c r="L79" s="12"/>
      <c r="M79" s="12"/>
      <c r="N79" s="12"/>
      <c r="O79" s="12">
        <f t="shared" ca="1" si="9"/>
        <v>6.7204530668831808E-3</v>
      </c>
      <c r="P79" s="12"/>
      <c r="Q79" s="14">
        <f t="shared" si="10"/>
        <v>38602.800999999999</v>
      </c>
      <c r="R79" s="12"/>
      <c r="S79" s="12"/>
    </row>
    <row r="80" spans="1:33" x14ac:dyDescent="0.2">
      <c r="A80" s="48" t="s">
        <v>72</v>
      </c>
      <c r="B80" s="49" t="s">
        <v>59</v>
      </c>
      <c r="C80" s="48">
        <v>55409.416799999999</v>
      </c>
      <c r="D80" s="48">
        <v>4.0000000000000001E-3</v>
      </c>
      <c r="E80" s="12">
        <f t="shared" si="6"/>
        <v>11411.50453961341</v>
      </c>
      <c r="F80" s="12">
        <f t="shared" si="7"/>
        <v>11411.5</v>
      </c>
      <c r="G80" s="12">
        <f t="shared" si="8"/>
        <v>1.093245000083698E-2</v>
      </c>
      <c r="H80" s="12"/>
      <c r="I80" s="12"/>
      <c r="J80" s="12">
        <f>G80</f>
        <v>1.093245000083698E-2</v>
      </c>
      <c r="K80" s="12"/>
      <c r="L80" s="12"/>
      <c r="M80" s="12"/>
      <c r="N80" s="12"/>
      <c r="O80" s="12">
        <f t="shared" ca="1" si="9"/>
        <v>8.4014140667668831E-3</v>
      </c>
      <c r="P80" s="12"/>
      <c r="Q80" s="14">
        <f t="shared" si="10"/>
        <v>40390.916799999999</v>
      </c>
      <c r="R80" s="12"/>
      <c r="S80" s="12"/>
    </row>
    <row r="81" spans="1:19" x14ac:dyDescent="0.2">
      <c r="A81" s="50" t="s">
        <v>296</v>
      </c>
      <c r="B81" s="51" t="s">
        <v>59</v>
      </c>
      <c r="C81" s="52">
        <v>57218.002400000114</v>
      </c>
      <c r="D81" s="52"/>
      <c r="E81" s="12">
        <f t="shared" ref="E81:E86" si="12">+(C81-C$7)/C$8</f>
        <v>12162.505408009245</v>
      </c>
      <c r="F81" s="12">
        <f t="shared" si="7"/>
        <v>12162.5</v>
      </c>
      <c r="G81" s="12">
        <f t="shared" ref="G81:G86" si="13">+C81-(C$7+F81*C$8)</f>
        <v>1.3023750114371069E-2</v>
      </c>
      <c r="H81" s="12"/>
      <c r="I81" s="12"/>
      <c r="K81" s="12">
        <f t="shared" ref="K81:K86" si="14">G81</f>
        <v>1.3023750114371069E-2</v>
      </c>
      <c r="L81" s="12"/>
      <c r="M81" s="12"/>
      <c r="N81" s="12"/>
      <c r="O81" s="12">
        <f t="shared" ref="O81:O86" ca="1" si="15">+C$11+C$12*F81</f>
        <v>1.0101618391228383E-2</v>
      </c>
      <c r="P81" s="12"/>
      <c r="Q81" s="14">
        <f t="shared" ref="Q81:Q86" si="16">+C81-15018.5</f>
        <v>42199.502400000114</v>
      </c>
      <c r="R81" s="12"/>
      <c r="S81" s="12"/>
    </row>
    <row r="82" spans="1:19" x14ac:dyDescent="0.2">
      <c r="A82" s="50" t="s">
        <v>296</v>
      </c>
      <c r="B82" s="51" t="s">
        <v>59</v>
      </c>
      <c r="C82" s="52">
        <v>57218.002400000114</v>
      </c>
      <c r="D82" s="52" t="s">
        <v>297</v>
      </c>
      <c r="E82" s="12">
        <f t="shared" si="12"/>
        <v>12162.505408009245</v>
      </c>
      <c r="F82" s="12">
        <f t="shared" si="7"/>
        <v>12162.5</v>
      </c>
      <c r="G82" s="12">
        <f t="shared" si="13"/>
        <v>1.3023750114371069E-2</v>
      </c>
      <c r="H82" s="12"/>
      <c r="I82" s="12"/>
      <c r="K82" s="12">
        <f t="shared" si="14"/>
        <v>1.3023750114371069E-2</v>
      </c>
      <c r="L82" s="12"/>
      <c r="M82" s="12"/>
      <c r="N82" s="12"/>
      <c r="O82" s="12">
        <f t="shared" ca="1" si="15"/>
        <v>1.0101618391228383E-2</v>
      </c>
      <c r="P82" s="12"/>
      <c r="Q82" s="14">
        <f t="shared" si="16"/>
        <v>42199.502400000114</v>
      </c>
      <c r="R82" s="12"/>
      <c r="S82" s="12"/>
    </row>
    <row r="83" spans="1:19" x14ac:dyDescent="0.2">
      <c r="A83" s="52" t="s">
        <v>2</v>
      </c>
      <c r="B83" s="51" t="s">
        <v>59</v>
      </c>
      <c r="C83" s="52">
        <v>57218.002399999998</v>
      </c>
      <c r="D83" s="52" t="s">
        <v>297</v>
      </c>
      <c r="E83" s="12">
        <f t="shared" si="12"/>
        <v>12162.505408009198</v>
      </c>
      <c r="F83" s="12">
        <f t="shared" si="7"/>
        <v>12162.5</v>
      </c>
      <c r="G83" s="12">
        <f t="shared" si="13"/>
        <v>1.3023749997955747E-2</v>
      </c>
      <c r="H83" s="12"/>
      <c r="I83" s="12"/>
      <c r="K83" s="12">
        <f t="shared" si="14"/>
        <v>1.3023749997955747E-2</v>
      </c>
      <c r="L83" s="12"/>
      <c r="M83" s="12"/>
      <c r="N83" s="12"/>
      <c r="O83" s="12">
        <f t="shared" ca="1" si="15"/>
        <v>1.0101618391228383E-2</v>
      </c>
      <c r="P83" s="12"/>
      <c r="Q83" s="14">
        <f t="shared" si="16"/>
        <v>42199.502399999998</v>
      </c>
      <c r="R83" s="12"/>
      <c r="S83" s="12"/>
    </row>
    <row r="84" spans="1:19" x14ac:dyDescent="0.2">
      <c r="A84" s="53" t="s">
        <v>0</v>
      </c>
      <c r="B84" s="54" t="s">
        <v>62</v>
      </c>
      <c r="C84" s="53">
        <v>58360.705099999999</v>
      </c>
      <c r="D84" s="53">
        <v>5.9999999999999995E-4</v>
      </c>
      <c r="E84" s="12">
        <f t="shared" si="12"/>
        <v>12637.003667874924</v>
      </c>
      <c r="F84" s="12">
        <f t="shared" si="7"/>
        <v>12637</v>
      </c>
      <c r="G84" s="12">
        <f t="shared" si="13"/>
        <v>8.8331000006292015E-3</v>
      </c>
      <c r="H84" s="12"/>
      <c r="I84" s="12"/>
      <c r="K84" s="12">
        <f t="shared" si="14"/>
        <v>8.8331000006292015E-3</v>
      </c>
      <c r="L84" s="12"/>
      <c r="M84" s="12"/>
      <c r="N84" s="12"/>
      <c r="O84" s="12">
        <f t="shared" ca="1" si="15"/>
        <v>1.117584868677696E-2</v>
      </c>
      <c r="P84" s="12"/>
      <c r="Q84" s="14">
        <f t="shared" si="16"/>
        <v>43342.205099999999</v>
      </c>
      <c r="R84" s="12"/>
      <c r="S84" s="12"/>
    </row>
    <row r="85" spans="1:19" x14ac:dyDescent="0.2">
      <c r="A85" s="55" t="s">
        <v>298</v>
      </c>
      <c r="B85" s="56" t="s">
        <v>62</v>
      </c>
      <c r="C85" s="58">
        <v>59429.965600000229</v>
      </c>
      <c r="D85" s="59"/>
      <c r="E85" s="12">
        <f t="shared" si="12"/>
        <v>13081.005634959858</v>
      </c>
      <c r="F85" s="12">
        <f t="shared" ref="F85" si="17">ROUND(2*E85,0)/2</f>
        <v>13081</v>
      </c>
      <c r="G85" s="12">
        <f t="shared" si="13"/>
        <v>1.3570300230639987E-2</v>
      </c>
      <c r="H85" s="12"/>
      <c r="I85" s="12"/>
      <c r="K85" s="12">
        <f t="shared" si="14"/>
        <v>1.3570300230639987E-2</v>
      </c>
      <c r="L85" s="12"/>
      <c r="M85" s="12"/>
      <c r="N85" s="12"/>
      <c r="O85" s="12">
        <f t="shared" ca="1" si="15"/>
        <v>1.2181029405899338E-2</v>
      </c>
      <c r="P85" s="12"/>
      <c r="Q85" s="14">
        <f t="shared" si="16"/>
        <v>44411.465600000229</v>
      </c>
      <c r="R85" s="12"/>
      <c r="S85" s="12"/>
    </row>
    <row r="86" spans="1:19" x14ac:dyDescent="0.2">
      <c r="A86" s="57" t="s">
        <v>299</v>
      </c>
      <c r="B86" s="60" t="s">
        <v>59</v>
      </c>
      <c r="C86" s="59">
        <v>59763.508000000002</v>
      </c>
      <c r="D86" s="59">
        <v>5.0000000000000001E-3</v>
      </c>
      <c r="E86" s="12">
        <f t="shared" si="12"/>
        <v>13219.506478960078</v>
      </c>
      <c r="F86" s="12">
        <f t="shared" ref="F86" si="18">ROUND(2*E86,0)/2</f>
        <v>13219.5</v>
      </c>
      <c r="G86" s="12">
        <f t="shared" si="13"/>
        <v>1.5602850005961955E-2</v>
      </c>
      <c r="H86" s="12"/>
      <c r="I86" s="12"/>
      <c r="K86" s="12">
        <f t="shared" si="14"/>
        <v>1.5602850005961955E-2</v>
      </c>
      <c r="L86" s="12"/>
      <c r="M86" s="12"/>
      <c r="N86" s="12"/>
      <c r="O86" s="12">
        <f t="shared" ca="1" si="15"/>
        <v>1.249458240049044E-2</v>
      </c>
      <c r="P86" s="12"/>
      <c r="Q86" s="14">
        <f t="shared" si="16"/>
        <v>44745.008000000002</v>
      </c>
      <c r="R86" s="12"/>
      <c r="S86" s="12"/>
    </row>
    <row r="87" spans="1:19" x14ac:dyDescent="0.2">
      <c r="A87" s="12"/>
      <c r="B87" s="13"/>
      <c r="C87" s="15"/>
      <c r="D87" s="15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">
      <c r="A88" s="12"/>
      <c r="B88" s="13"/>
      <c r="C88" s="15"/>
      <c r="D88" s="15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">
      <c r="A89" s="12"/>
      <c r="B89" s="13"/>
      <c r="C89" s="15"/>
      <c r="D89" s="15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">
      <c r="A90" s="12"/>
      <c r="B90" s="13"/>
      <c r="C90" s="15"/>
      <c r="D90" s="1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">
      <c r="A91" s="12"/>
      <c r="B91" s="13"/>
      <c r="C91" s="15"/>
      <c r="D91" s="15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">
      <c r="A92" s="12"/>
      <c r="B92" s="12"/>
      <c r="C92" s="15"/>
      <c r="D92" s="15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">
      <c r="A93" s="12"/>
      <c r="B93" s="12"/>
      <c r="C93" s="15"/>
      <c r="D93" s="15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">
      <c r="A94" s="12"/>
      <c r="B94" s="12"/>
      <c r="C94" s="15"/>
      <c r="D94" s="15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">
      <c r="A95" s="12"/>
      <c r="B95" s="12"/>
      <c r="C95" s="15"/>
      <c r="D95" s="15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">
      <c r="A96" s="12"/>
      <c r="B96" s="12"/>
      <c r="C96" s="15"/>
      <c r="D96" s="15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">
      <c r="A97" s="12"/>
      <c r="B97" s="12"/>
      <c r="C97" s="15"/>
      <c r="D97" s="15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">
      <c r="A98" s="12"/>
      <c r="B98" s="12"/>
      <c r="C98" s="15"/>
      <c r="D98" s="15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">
      <c r="A99" s="12"/>
      <c r="B99" s="12"/>
      <c r="C99" s="15"/>
      <c r="D99" s="15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">
      <c r="A100" s="12"/>
      <c r="B100" s="12"/>
      <c r="C100" s="15"/>
      <c r="D100" s="15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A101" s="12"/>
      <c r="B101" s="12"/>
      <c r="C101" s="15"/>
      <c r="D101" s="15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">
      <c r="A102" s="12"/>
      <c r="B102" s="12"/>
      <c r="C102" s="15"/>
      <c r="D102" s="15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">
      <c r="A103" s="12"/>
      <c r="B103" s="12"/>
      <c r="C103" s="15"/>
      <c r="D103" s="15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">
      <c r="A104" s="12"/>
      <c r="B104" s="12"/>
      <c r="C104" s="15"/>
      <c r="D104" s="15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">
      <c r="A105" s="12"/>
      <c r="B105" s="12"/>
      <c r="C105" s="15"/>
      <c r="D105" s="15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">
      <c r="A106" s="12"/>
      <c r="B106" s="12"/>
      <c r="C106" s="15"/>
      <c r="D106" s="15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">
      <c r="A107" s="12"/>
      <c r="B107" s="12"/>
      <c r="C107" s="15"/>
      <c r="D107" s="15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">
      <c r="A108" s="12"/>
      <c r="B108" s="12"/>
      <c r="C108" s="15"/>
      <c r="D108" s="15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">
      <c r="A109" s="12"/>
      <c r="B109" s="12"/>
      <c r="C109" s="15"/>
      <c r="D109" s="15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2"/>
      <c r="B110" s="12"/>
      <c r="C110" s="15"/>
      <c r="D110" s="15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2"/>
      <c r="B111" s="12"/>
      <c r="C111" s="15"/>
      <c r="D111" s="15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">
      <c r="A112" s="12"/>
      <c r="B112" s="12"/>
      <c r="C112" s="15"/>
      <c r="D112" s="15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">
      <c r="A113" s="12"/>
      <c r="B113" s="12"/>
      <c r="C113" s="15"/>
      <c r="D113" s="15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">
      <c r="A114" s="12"/>
      <c r="B114" s="12"/>
      <c r="C114" s="15"/>
      <c r="D114" s="15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">
      <c r="A115" s="12"/>
      <c r="B115" s="12"/>
      <c r="C115" s="15"/>
      <c r="D115" s="15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">
      <c r="A116" s="12"/>
      <c r="B116" s="12"/>
      <c r="C116" s="15"/>
      <c r="D116" s="15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">
      <c r="A117" s="12"/>
      <c r="B117" s="12"/>
      <c r="C117" s="15"/>
      <c r="D117" s="15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">
      <c r="A118" s="12"/>
      <c r="B118" s="12"/>
      <c r="C118" s="15"/>
      <c r="D118" s="15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">
      <c r="A119" s="12"/>
      <c r="B119" s="12"/>
      <c r="C119" s="15"/>
      <c r="D119" s="15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">
      <c r="A120" s="12"/>
      <c r="B120" s="12"/>
      <c r="C120" s="15"/>
      <c r="D120" s="15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">
      <c r="A121" s="12"/>
      <c r="B121" s="12"/>
      <c r="C121" s="15"/>
      <c r="D121" s="15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">
      <c r="A122" s="12"/>
      <c r="B122" s="12"/>
      <c r="C122" s="15"/>
      <c r="D122" s="15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">
      <c r="A123" s="12"/>
      <c r="B123" s="12"/>
      <c r="C123" s="15"/>
      <c r="D123" s="15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">
      <c r="A124" s="12"/>
      <c r="B124" s="12"/>
      <c r="C124" s="15"/>
      <c r="D124" s="15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">
      <c r="A125" s="12"/>
      <c r="B125" s="12"/>
      <c r="C125" s="15"/>
      <c r="D125" s="15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">
      <c r="A126" s="12"/>
      <c r="B126" s="12"/>
      <c r="C126" s="15"/>
      <c r="D126" s="15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">
      <c r="A127" s="12"/>
      <c r="B127" s="12"/>
      <c r="C127" s="15"/>
      <c r="D127" s="15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">
      <c r="A128" s="12"/>
      <c r="B128" s="12"/>
      <c r="C128" s="15"/>
      <c r="D128" s="15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">
      <c r="A129" s="12"/>
      <c r="B129" s="12"/>
      <c r="C129" s="15"/>
      <c r="D129" s="15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">
      <c r="A130" s="12"/>
      <c r="B130" s="12"/>
      <c r="C130" s="15"/>
      <c r="D130" s="15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">
      <c r="A131" s="12"/>
      <c r="B131" s="12"/>
      <c r="C131" s="15"/>
      <c r="D131" s="15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">
      <c r="A132" s="12"/>
      <c r="B132" s="12"/>
      <c r="C132" s="15"/>
      <c r="D132" s="15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">
      <c r="A133" s="12"/>
      <c r="B133" s="12"/>
      <c r="C133" s="15"/>
      <c r="D133" s="15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">
      <c r="A134" s="12"/>
      <c r="B134" s="12"/>
      <c r="C134" s="15"/>
      <c r="D134" s="15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">
      <c r="A135" s="12"/>
      <c r="B135" s="12"/>
      <c r="C135" s="15"/>
      <c r="D135" s="15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">
      <c r="A136" s="12"/>
      <c r="B136" s="12"/>
      <c r="C136" s="15"/>
      <c r="D136" s="15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">
      <c r="A137" s="12"/>
      <c r="B137" s="12"/>
      <c r="C137" s="15"/>
      <c r="D137" s="15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">
      <c r="A138" s="12"/>
      <c r="B138" s="12"/>
      <c r="C138" s="15"/>
      <c r="D138" s="15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">
      <c r="A139" s="12"/>
      <c r="B139" s="12"/>
      <c r="C139" s="15"/>
      <c r="D139" s="15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">
      <c r="A140" s="12"/>
      <c r="B140" s="12"/>
      <c r="C140" s="15"/>
      <c r="D140" s="15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">
      <c r="A141" s="12"/>
      <c r="B141" s="12"/>
      <c r="C141" s="15"/>
      <c r="D141" s="15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">
      <c r="A142" s="12"/>
      <c r="B142" s="12"/>
      <c r="C142" s="15"/>
      <c r="D142" s="15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">
      <c r="A143" s="12"/>
      <c r="B143" s="12"/>
      <c r="C143" s="15"/>
      <c r="D143" s="15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">
      <c r="A144" s="12"/>
      <c r="B144" s="12"/>
      <c r="C144" s="15"/>
      <c r="D144" s="15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">
      <c r="A145" s="12"/>
      <c r="B145" s="12"/>
      <c r="C145" s="15"/>
      <c r="D145" s="15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">
      <c r="A146" s="12"/>
      <c r="B146" s="12"/>
      <c r="C146" s="15"/>
      <c r="D146" s="15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">
      <c r="A147" s="12"/>
      <c r="B147" s="12"/>
      <c r="C147" s="15"/>
      <c r="D147" s="15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">
      <c r="A148" s="12"/>
      <c r="B148" s="12"/>
      <c r="C148" s="15"/>
      <c r="D148" s="15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">
      <c r="A149" s="12"/>
      <c r="B149" s="12"/>
      <c r="C149" s="15"/>
      <c r="D149" s="15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">
      <c r="A150" s="12"/>
      <c r="B150" s="12"/>
      <c r="C150" s="15"/>
      <c r="D150" s="15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">
      <c r="A151" s="12"/>
      <c r="B151" s="12"/>
      <c r="C151" s="15"/>
      <c r="D151" s="15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">
      <c r="A152" s="12"/>
      <c r="B152" s="12"/>
      <c r="C152" s="15"/>
      <c r="D152" s="15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">
      <c r="A153" s="12"/>
      <c r="B153" s="12"/>
      <c r="C153" s="15"/>
      <c r="D153" s="15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">
      <c r="A154" s="12"/>
      <c r="B154" s="12"/>
      <c r="C154" s="15"/>
      <c r="D154" s="15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">
      <c r="A155" s="12"/>
      <c r="B155" s="12"/>
      <c r="C155" s="15"/>
      <c r="D155" s="15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">
      <c r="A156" s="12"/>
      <c r="B156" s="12"/>
      <c r="C156" s="15"/>
      <c r="D156" s="15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">
      <c r="A157" s="12"/>
      <c r="B157" s="12"/>
      <c r="C157" s="15"/>
      <c r="D157" s="15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">
      <c r="A158" s="12"/>
      <c r="B158" s="12"/>
      <c r="C158" s="15"/>
      <c r="D158" s="15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">
      <c r="A159" s="12"/>
      <c r="B159" s="12"/>
      <c r="C159" s="15"/>
      <c r="D159" s="15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">
      <c r="A160" s="12"/>
      <c r="B160" s="12"/>
      <c r="C160" s="15"/>
      <c r="D160" s="15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">
      <c r="A161" s="12"/>
      <c r="B161" s="12"/>
      <c r="C161" s="15"/>
      <c r="D161" s="15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">
      <c r="A162" s="12"/>
      <c r="B162" s="12"/>
      <c r="C162" s="15"/>
      <c r="D162" s="15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">
      <c r="A163" s="12"/>
      <c r="B163" s="12"/>
      <c r="C163" s="15"/>
      <c r="D163" s="15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">
      <c r="A164" s="12"/>
      <c r="B164" s="12"/>
      <c r="C164" s="15"/>
      <c r="D164" s="15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">
      <c r="A165" s="12"/>
      <c r="B165" s="12"/>
      <c r="C165" s="15"/>
      <c r="D165" s="15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">
      <c r="A166" s="12"/>
      <c r="B166" s="12"/>
      <c r="C166" s="15"/>
      <c r="D166" s="15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">
      <c r="A167" s="12"/>
      <c r="B167" s="12"/>
      <c r="C167" s="15"/>
      <c r="D167" s="15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">
      <c r="A168" s="12"/>
      <c r="B168" s="12"/>
      <c r="C168" s="15"/>
      <c r="D168" s="15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">
      <c r="A169" s="12"/>
      <c r="B169" s="12"/>
      <c r="C169" s="15"/>
      <c r="D169" s="15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">
      <c r="A170" s="12"/>
      <c r="B170" s="12"/>
      <c r="C170" s="15"/>
      <c r="D170" s="15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">
      <c r="A171" s="12"/>
      <c r="B171" s="12"/>
      <c r="C171" s="15"/>
      <c r="D171" s="15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x14ac:dyDescent="0.2">
      <c r="C172" s="34"/>
      <c r="D172" s="34"/>
    </row>
    <row r="173" spans="1:19" x14ac:dyDescent="0.2">
      <c r="C173" s="34"/>
      <c r="D173" s="34"/>
    </row>
    <row r="174" spans="1:19" x14ac:dyDescent="0.2">
      <c r="C174" s="34"/>
      <c r="D174" s="34"/>
    </row>
    <row r="175" spans="1:19" x14ac:dyDescent="0.2">
      <c r="C175" s="34"/>
      <c r="D175" s="34"/>
    </row>
    <row r="176" spans="1:19" x14ac:dyDescent="0.2">
      <c r="C176" s="34"/>
      <c r="D176" s="34"/>
    </row>
    <row r="177" spans="3:4" x14ac:dyDescent="0.2">
      <c r="C177" s="34"/>
      <c r="D177" s="34"/>
    </row>
    <row r="178" spans="3:4" x14ac:dyDescent="0.2">
      <c r="C178" s="34"/>
      <c r="D178" s="34"/>
    </row>
    <row r="179" spans="3:4" x14ac:dyDescent="0.2">
      <c r="C179" s="34"/>
      <c r="D179" s="34"/>
    </row>
    <row r="180" spans="3:4" x14ac:dyDescent="0.2">
      <c r="C180" s="34"/>
      <c r="D180" s="34"/>
    </row>
    <row r="181" spans="3:4" x14ac:dyDescent="0.2">
      <c r="C181" s="34"/>
      <c r="D181" s="34"/>
    </row>
    <row r="182" spans="3:4" x14ac:dyDescent="0.2">
      <c r="C182" s="34"/>
      <c r="D182" s="34"/>
    </row>
    <row r="183" spans="3:4" x14ac:dyDescent="0.2">
      <c r="C183" s="34"/>
      <c r="D183" s="34"/>
    </row>
    <row r="184" spans="3:4" x14ac:dyDescent="0.2">
      <c r="C184" s="34"/>
      <c r="D184" s="34"/>
    </row>
    <row r="185" spans="3:4" x14ac:dyDescent="0.2">
      <c r="C185" s="34"/>
      <c r="D185" s="34"/>
    </row>
    <row r="186" spans="3:4" x14ac:dyDescent="0.2">
      <c r="C186" s="34"/>
      <c r="D186" s="34"/>
    </row>
    <row r="187" spans="3:4" x14ac:dyDescent="0.2">
      <c r="C187" s="34"/>
      <c r="D187" s="34"/>
    </row>
    <row r="188" spans="3:4" x14ac:dyDescent="0.2">
      <c r="C188" s="34"/>
      <c r="D188" s="34"/>
    </row>
    <row r="189" spans="3:4" x14ac:dyDescent="0.2">
      <c r="C189" s="34"/>
      <c r="D189" s="34"/>
    </row>
    <row r="190" spans="3:4" x14ac:dyDescent="0.2">
      <c r="C190" s="34"/>
      <c r="D190" s="34"/>
    </row>
    <row r="191" spans="3:4" x14ac:dyDescent="0.2">
      <c r="C191" s="34"/>
      <c r="D191" s="34"/>
    </row>
    <row r="192" spans="3:4" x14ac:dyDescent="0.2">
      <c r="C192" s="34"/>
      <c r="D192" s="34"/>
    </row>
    <row r="193" spans="3:4" x14ac:dyDescent="0.2">
      <c r="C193" s="34"/>
      <c r="D193" s="34"/>
    </row>
    <row r="194" spans="3:4" x14ac:dyDescent="0.2">
      <c r="C194" s="34"/>
      <c r="D194" s="34"/>
    </row>
    <row r="195" spans="3:4" x14ac:dyDescent="0.2">
      <c r="C195" s="34"/>
      <c r="D195" s="34"/>
    </row>
    <row r="196" spans="3:4" x14ac:dyDescent="0.2">
      <c r="C196" s="34"/>
      <c r="D196" s="34"/>
    </row>
    <row r="197" spans="3:4" x14ac:dyDescent="0.2">
      <c r="C197" s="34"/>
      <c r="D197" s="34"/>
    </row>
    <row r="198" spans="3:4" x14ac:dyDescent="0.2">
      <c r="C198" s="34"/>
      <c r="D198" s="34"/>
    </row>
    <row r="199" spans="3:4" x14ac:dyDescent="0.2">
      <c r="C199" s="34"/>
      <c r="D199" s="34"/>
    </row>
    <row r="200" spans="3:4" x14ac:dyDescent="0.2">
      <c r="C200" s="34"/>
      <c r="D200" s="34"/>
    </row>
    <row r="201" spans="3:4" x14ac:dyDescent="0.2">
      <c r="C201" s="34"/>
      <c r="D201" s="34"/>
    </row>
    <row r="202" spans="3:4" x14ac:dyDescent="0.2">
      <c r="C202" s="34"/>
      <c r="D202" s="34"/>
    </row>
    <row r="203" spans="3:4" x14ac:dyDescent="0.2">
      <c r="C203" s="34"/>
      <c r="D203" s="34"/>
    </row>
  </sheetData>
  <phoneticPr fontId="8" type="noConversion"/>
  <hyperlinks>
    <hyperlink ref="H3438" r:id="rId1" display="http://vsolj.cetus-net.org/bulletin.html" xr:uid="{00000000-0004-0000-0000-000000000000}"/>
    <hyperlink ref="H65041" r:id="rId2" display="http://vsolj.cetus-net.org/bulletin.html" xr:uid="{00000000-0004-0000-0000-000001000000}"/>
    <hyperlink ref="H65034" r:id="rId3" display="https://www.aavso.org/ejaavso" xr:uid="{00000000-0004-0000-0000-000002000000}"/>
    <hyperlink ref="I65041" r:id="rId4" display="http://vsolj.cetus-net.org/bulletin.html" xr:uid="{00000000-0004-0000-0000-000003000000}"/>
    <hyperlink ref="AQ58692" r:id="rId5" display="http://cdsbib.u-strasbg.fr/cgi-bin/cdsbib?1990RMxAA..21..381G" xr:uid="{00000000-0004-0000-0000-000004000000}"/>
    <hyperlink ref="H65038" r:id="rId6" display="https://www.aavso.org/ejaavso" xr:uid="{00000000-0004-0000-0000-000005000000}"/>
    <hyperlink ref="AP6056" r:id="rId7" display="http://cdsbib.u-strasbg.fr/cgi-bin/cdsbib?1990RMxAA..21..381G" xr:uid="{00000000-0004-0000-0000-000006000000}"/>
    <hyperlink ref="AP6059" r:id="rId8" display="http://cdsbib.u-strasbg.fr/cgi-bin/cdsbib?1990RMxAA..21..381G" xr:uid="{00000000-0004-0000-0000-000007000000}"/>
    <hyperlink ref="AP6057" r:id="rId9" display="http://cdsbib.u-strasbg.fr/cgi-bin/cdsbib?1990RMxAA..21..381G" xr:uid="{00000000-0004-0000-0000-000008000000}"/>
    <hyperlink ref="AP6041" r:id="rId10" display="http://cdsbib.u-strasbg.fr/cgi-bin/cdsbib?1990RMxAA..21..381G" xr:uid="{00000000-0004-0000-0000-000009000000}"/>
    <hyperlink ref="AQ6270" r:id="rId11" display="http://cdsbib.u-strasbg.fr/cgi-bin/cdsbib?1990RMxAA..21..381G" xr:uid="{00000000-0004-0000-0000-00000A000000}"/>
    <hyperlink ref="AQ6274" r:id="rId12" display="http://cdsbib.u-strasbg.fr/cgi-bin/cdsbib?1990RMxAA..21..381G" xr:uid="{00000000-0004-0000-0000-00000B000000}"/>
    <hyperlink ref="AQ418" r:id="rId13" display="http://cdsbib.u-strasbg.fr/cgi-bin/cdsbib?1990RMxAA..21..381G" xr:uid="{00000000-0004-0000-0000-00000C000000}"/>
    <hyperlink ref="I3162" r:id="rId14" display="http://vsolj.cetus-net.org/bulletin.html" xr:uid="{00000000-0004-0000-0000-00000D000000}"/>
    <hyperlink ref="H3162" r:id="rId15" display="http://vsolj.cetus-net.org/bulletin.html" xr:uid="{00000000-0004-0000-0000-00000E000000}"/>
    <hyperlink ref="AQ1079" r:id="rId16" display="http://cdsbib.u-strasbg.fr/cgi-bin/cdsbib?1990RMxAA..21..381G" xr:uid="{00000000-0004-0000-0000-00000F000000}"/>
    <hyperlink ref="AQ1078" r:id="rId17" display="http://cdsbib.u-strasbg.fr/cgi-bin/cdsbib?1990RMxAA..21..381G" xr:uid="{00000000-0004-0000-0000-000010000000}"/>
    <hyperlink ref="AP4332" r:id="rId18" display="http://cdsbib.u-strasbg.fr/cgi-bin/cdsbib?1990RMxAA..21..381G" xr:uid="{00000000-0004-0000-0000-000011000000}"/>
    <hyperlink ref="AP4350" r:id="rId19" display="http://cdsbib.u-strasbg.fr/cgi-bin/cdsbib?1990RMxAA..21..381G" xr:uid="{00000000-0004-0000-0000-000012000000}"/>
    <hyperlink ref="AP4351" r:id="rId20" display="http://cdsbib.u-strasbg.fr/cgi-bin/cdsbib?1990RMxAA..21..381G" xr:uid="{00000000-0004-0000-0000-000013000000}"/>
    <hyperlink ref="AP43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5"/>
  <sheetViews>
    <sheetView topLeftCell="A27" workbookViewId="0">
      <selection activeCell="A38" sqref="A38:D66"/>
    </sheetView>
  </sheetViews>
  <sheetFormatPr defaultRowHeight="12.75" x14ac:dyDescent="0.2"/>
  <cols>
    <col min="1" max="1" width="19.7109375" style="34" customWidth="1"/>
    <col min="2" max="2" width="4.42578125" style="17" customWidth="1"/>
    <col min="3" max="3" width="12.7109375" style="3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3" t="s">
        <v>73</v>
      </c>
      <c r="I1" s="35" t="s">
        <v>74</v>
      </c>
      <c r="J1" s="36" t="s">
        <v>75</v>
      </c>
    </row>
    <row r="2" spans="1:16" x14ac:dyDescent="0.2">
      <c r="I2" s="37" t="s">
        <v>76</v>
      </c>
      <c r="J2" s="38" t="s">
        <v>77</v>
      </c>
    </row>
    <row r="3" spans="1:16" x14ac:dyDescent="0.2">
      <c r="A3" s="39" t="s">
        <v>78</v>
      </c>
      <c r="I3" s="37" t="s">
        <v>79</v>
      </c>
      <c r="J3" s="38" t="s">
        <v>80</v>
      </c>
    </row>
    <row r="4" spans="1:16" x14ac:dyDescent="0.2">
      <c r="I4" s="37" t="s">
        <v>81</v>
      </c>
      <c r="J4" s="38" t="s">
        <v>80</v>
      </c>
    </row>
    <row r="5" spans="1:16" ht="13.5" thickBot="1" x14ac:dyDescent="0.25">
      <c r="I5" s="40" t="s">
        <v>39</v>
      </c>
      <c r="J5" s="41" t="s">
        <v>82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IBVS 456 </v>
      </c>
      <c r="B11" s="20" t="str">
        <f t="shared" ref="B11:B42" si="1">IF(H11=INT(H11),"I","II")</f>
        <v>I</v>
      </c>
      <c r="C11" s="34">
        <f t="shared" ref="C11:C42" si="2">1*G11</f>
        <v>40036.440999999999</v>
      </c>
      <c r="D11" s="17" t="str">
        <f t="shared" ref="D11:D42" si="3">VLOOKUP(F11,I$1:J$5,2,FALSE)</f>
        <v>vis</v>
      </c>
      <c r="E11" s="42">
        <f>VLOOKUP(C11,Active!C$21:E$973,3,FALSE)</f>
        <v>5027.9979056849834</v>
      </c>
      <c r="F11" s="20" t="s">
        <v>39</v>
      </c>
      <c r="G11" s="17" t="str">
        <f t="shared" ref="G11:G42" si="4">MID(I11,3,LEN(I11)-3)</f>
        <v>40036.441</v>
      </c>
      <c r="H11" s="34">
        <f t="shared" ref="H11:H42" si="5">1*K11</f>
        <v>-5140</v>
      </c>
      <c r="I11" s="43" t="s">
        <v>166</v>
      </c>
      <c r="J11" s="44" t="s">
        <v>167</v>
      </c>
      <c r="K11" s="43">
        <v>-5140</v>
      </c>
      <c r="L11" s="43" t="s">
        <v>168</v>
      </c>
      <c r="M11" s="44" t="s">
        <v>151</v>
      </c>
      <c r="N11" s="44" t="s">
        <v>152</v>
      </c>
      <c r="O11" s="45" t="s">
        <v>169</v>
      </c>
      <c r="P11" s="46" t="s">
        <v>170</v>
      </c>
    </row>
    <row r="12" spans="1:16" ht="12.75" customHeight="1" thickBot="1" x14ac:dyDescent="0.25">
      <c r="A12" s="34" t="str">
        <f t="shared" si="0"/>
        <v> ORI 126 </v>
      </c>
      <c r="B12" s="20" t="str">
        <f t="shared" si="1"/>
        <v>I</v>
      </c>
      <c r="C12" s="34">
        <f t="shared" si="2"/>
        <v>41139.415000000001</v>
      </c>
      <c r="D12" s="17" t="str">
        <f t="shared" si="3"/>
        <v>vis</v>
      </c>
      <c r="E12" s="42">
        <f>VLOOKUP(C12,Active!C$21:E$973,3,FALSE)</f>
        <v>5485.9991370438838</v>
      </c>
      <c r="F12" s="20" t="s">
        <v>39</v>
      </c>
      <c r="G12" s="17" t="str">
        <f t="shared" si="4"/>
        <v>41139.415</v>
      </c>
      <c r="H12" s="34">
        <f t="shared" si="5"/>
        <v>-4682</v>
      </c>
      <c r="I12" s="43" t="s">
        <v>171</v>
      </c>
      <c r="J12" s="44" t="s">
        <v>172</v>
      </c>
      <c r="K12" s="43">
        <v>-4682</v>
      </c>
      <c r="L12" s="43" t="s">
        <v>173</v>
      </c>
      <c r="M12" s="44" t="s">
        <v>157</v>
      </c>
      <c r="N12" s="44"/>
      <c r="O12" s="45" t="s">
        <v>174</v>
      </c>
      <c r="P12" s="45" t="s">
        <v>175</v>
      </c>
    </row>
    <row r="13" spans="1:16" ht="12.75" customHeight="1" thickBot="1" x14ac:dyDescent="0.25">
      <c r="A13" s="34" t="str">
        <f t="shared" si="0"/>
        <v> BBS 10 </v>
      </c>
      <c r="B13" s="20" t="str">
        <f t="shared" si="1"/>
        <v>I</v>
      </c>
      <c r="C13" s="34">
        <f t="shared" si="2"/>
        <v>41859.478000000003</v>
      </c>
      <c r="D13" s="17" t="str">
        <f t="shared" si="3"/>
        <v>vis</v>
      </c>
      <c r="E13" s="42">
        <f>VLOOKUP(C13,Active!C$21:E$973,3,FALSE)</f>
        <v>5784.999603651424</v>
      </c>
      <c r="F13" s="20" t="s">
        <v>39</v>
      </c>
      <c r="G13" s="17" t="str">
        <f t="shared" si="4"/>
        <v>41859.478</v>
      </c>
      <c r="H13" s="34">
        <f t="shared" si="5"/>
        <v>-4383</v>
      </c>
      <c r="I13" s="43" t="s">
        <v>181</v>
      </c>
      <c r="J13" s="44" t="s">
        <v>182</v>
      </c>
      <c r="K13" s="43">
        <v>-4383</v>
      </c>
      <c r="L13" s="43" t="s">
        <v>173</v>
      </c>
      <c r="M13" s="44" t="s">
        <v>157</v>
      </c>
      <c r="N13" s="44"/>
      <c r="O13" s="45" t="s">
        <v>183</v>
      </c>
      <c r="P13" s="45" t="s">
        <v>184</v>
      </c>
    </row>
    <row r="14" spans="1:16" ht="12.75" customHeight="1" thickBot="1" x14ac:dyDescent="0.25">
      <c r="A14" s="34" t="str">
        <f t="shared" si="0"/>
        <v> BBS 11 </v>
      </c>
      <c r="B14" s="20" t="str">
        <f t="shared" si="1"/>
        <v>I</v>
      </c>
      <c r="C14" s="34">
        <f t="shared" si="2"/>
        <v>41900.415000000001</v>
      </c>
      <c r="D14" s="17" t="str">
        <f t="shared" si="3"/>
        <v>vis</v>
      </c>
      <c r="E14" s="42">
        <f>VLOOKUP(C14,Active!C$21:E$973,3,FALSE)</f>
        <v>5801.9983691782072</v>
      </c>
      <c r="F14" s="20" t="s">
        <v>39</v>
      </c>
      <c r="G14" s="17" t="str">
        <f t="shared" si="4"/>
        <v>41900.415</v>
      </c>
      <c r="H14" s="34">
        <f t="shared" si="5"/>
        <v>-4366</v>
      </c>
      <c r="I14" s="43" t="s">
        <v>185</v>
      </c>
      <c r="J14" s="44" t="s">
        <v>186</v>
      </c>
      <c r="K14" s="43">
        <v>-4366</v>
      </c>
      <c r="L14" s="43" t="s">
        <v>150</v>
      </c>
      <c r="M14" s="44" t="s">
        <v>157</v>
      </c>
      <c r="N14" s="44"/>
      <c r="O14" s="45" t="s">
        <v>183</v>
      </c>
      <c r="P14" s="45" t="s">
        <v>187</v>
      </c>
    </row>
    <row r="15" spans="1:16" ht="12.75" customHeight="1" thickBot="1" x14ac:dyDescent="0.25">
      <c r="A15" s="34" t="str">
        <f t="shared" si="0"/>
        <v> BBS 11 </v>
      </c>
      <c r="B15" s="20" t="str">
        <f t="shared" si="1"/>
        <v>I</v>
      </c>
      <c r="C15" s="34">
        <f t="shared" si="2"/>
        <v>41929.322999999997</v>
      </c>
      <c r="D15" s="17" t="str">
        <f t="shared" si="3"/>
        <v>vis</v>
      </c>
      <c r="E15" s="42">
        <f>VLOOKUP(C15,Active!C$21:E$973,3,FALSE)</f>
        <v>5814.0021875783887</v>
      </c>
      <c r="F15" s="20" t="s">
        <v>39</v>
      </c>
      <c r="G15" s="17" t="str">
        <f t="shared" si="4"/>
        <v>41929.323</v>
      </c>
      <c r="H15" s="34">
        <f t="shared" si="5"/>
        <v>-4354</v>
      </c>
      <c r="I15" s="43" t="s">
        <v>188</v>
      </c>
      <c r="J15" s="44" t="s">
        <v>189</v>
      </c>
      <c r="K15" s="43">
        <v>-4354</v>
      </c>
      <c r="L15" s="43" t="s">
        <v>190</v>
      </c>
      <c r="M15" s="44" t="s">
        <v>157</v>
      </c>
      <c r="N15" s="44"/>
      <c r="O15" s="45" t="s">
        <v>183</v>
      </c>
      <c r="P15" s="45" t="s">
        <v>187</v>
      </c>
    </row>
    <row r="16" spans="1:16" ht="12.75" customHeight="1" thickBot="1" x14ac:dyDescent="0.25">
      <c r="A16" s="34" t="str">
        <f t="shared" si="0"/>
        <v> BBS 11 </v>
      </c>
      <c r="B16" s="20" t="str">
        <f t="shared" si="1"/>
        <v>I</v>
      </c>
      <c r="C16" s="34">
        <f t="shared" si="2"/>
        <v>41941.351999999999</v>
      </c>
      <c r="D16" s="17" t="str">
        <f t="shared" si="3"/>
        <v>vis</v>
      </c>
      <c r="E16" s="42">
        <f>VLOOKUP(C16,Active!C$21:E$973,3,FALSE)</f>
        <v>5818.9971347049905</v>
      </c>
      <c r="F16" s="20" t="s">
        <v>39</v>
      </c>
      <c r="G16" s="17" t="str">
        <f t="shared" si="4"/>
        <v>41941.352</v>
      </c>
      <c r="H16" s="34">
        <f t="shared" si="5"/>
        <v>-4349</v>
      </c>
      <c r="I16" s="43" t="s">
        <v>191</v>
      </c>
      <c r="J16" s="44" t="s">
        <v>192</v>
      </c>
      <c r="K16" s="43">
        <v>-4349</v>
      </c>
      <c r="L16" s="43" t="s">
        <v>193</v>
      </c>
      <c r="M16" s="44" t="s">
        <v>157</v>
      </c>
      <c r="N16" s="44"/>
      <c r="O16" s="45" t="s">
        <v>183</v>
      </c>
      <c r="P16" s="45" t="s">
        <v>187</v>
      </c>
    </row>
    <row r="17" spans="1:16" ht="12.75" customHeight="1" thickBot="1" x14ac:dyDescent="0.25">
      <c r="A17" s="34" t="str">
        <f t="shared" si="0"/>
        <v>IBVS 1053 </v>
      </c>
      <c r="B17" s="20" t="str">
        <f t="shared" si="1"/>
        <v>I</v>
      </c>
      <c r="C17" s="34">
        <f t="shared" si="2"/>
        <v>42324.266300000003</v>
      </c>
      <c r="D17" s="17" t="str">
        <f t="shared" si="3"/>
        <v>vis</v>
      </c>
      <c r="E17" s="42">
        <f>VLOOKUP(C17,Active!C$21:E$973,3,FALSE)</f>
        <v>5977.999269755258</v>
      </c>
      <c r="F17" s="20" t="s">
        <v>39</v>
      </c>
      <c r="G17" s="17" t="str">
        <f t="shared" si="4"/>
        <v>42324.2663</v>
      </c>
      <c r="H17" s="34">
        <f t="shared" si="5"/>
        <v>-4190</v>
      </c>
      <c r="I17" s="43" t="s">
        <v>194</v>
      </c>
      <c r="J17" s="44" t="s">
        <v>195</v>
      </c>
      <c r="K17" s="43">
        <v>-4190</v>
      </c>
      <c r="L17" s="43" t="s">
        <v>196</v>
      </c>
      <c r="M17" s="44" t="s">
        <v>151</v>
      </c>
      <c r="N17" s="44" t="s">
        <v>152</v>
      </c>
      <c r="O17" s="45" t="s">
        <v>197</v>
      </c>
      <c r="P17" s="46" t="s">
        <v>198</v>
      </c>
    </row>
    <row r="18" spans="1:16" ht="12.75" customHeight="1" thickBot="1" x14ac:dyDescent="0.25">
      <c r="A18" s="34" t="str">
        <f t="shared" si="0"/>
        <v> BBS 29 </v>
      </c>
      <c r="B18" s="20" t="str">
        <f t="shared" si="1"/>
        <v>I</v>
      </c>
      <c r="C18" s="34">
        <f t="shared" si="2"/>
        <v>42962.447</v>
      </c>
      <c r="D18" s="17" t="str">
        <f t="shared" si="3"/>
        <v>vis</v>
      </c>
      <c r="E18" s="42">
        <f>VLOOKUP(C18,Active!C$21:E$973,3,FALSE)</f>
        <v>6242.9987587998621</v>
      </c>
      <c r="F18" s="20" t="s">
        <v>39</v>
      </c>
      <c r="G18" s="17" t="str">
        <f t="shared" si="4"/>
        <v>42962.447</v>
      </c>
      <c r="H18" s="34">
        <f t="shared" si="5"/>
        <v>-3925</v>
      </c>
      <c r="I18" s="43" t="s">
        <v>199</v>
      </c>
      <c r="J18" s="44" t="s">
        <v>200</v>
      </c>
      <c r="K18" s="43">
        <v>-3925</v>
      </c>
      <c r="L18" s="43" t="s">
        <v>150</v>
      </c>
      <c r="M18" s="44" t="s">
        <v>157</v>
      </c>
      <c r="N18" s="44"/>
      <c r="O18" s="45" t="s">
        <v>201</v>
      </c>
      <c r="P18" s="45" t="s">
        <v>202</v>
      </c>
    </row>
    <row r="19" spans="1:16" ht="12.75" customHeight="1" thickBot="1" x14ac:dyDescent="0.25">
      <c r="A19" s="34" t="str">
        <f t="shared" si="0"/>
        <v> BBS 29 </v>
      </c>
      <c r="B19" s="20" t="str">
        <f t="shared" si="1"/>
        <v>I</v>
      </c>
      <c r="C19" s="34">
        <f t="shared" si="2"/>
        <v>43015.415000000001</v>
      </c>
      <c r="D19" s="17" t="str">
        <f t="shared" si="3"/>
        <v>vis</v>
      </c>
      <c r="E19" s="42">
        <f>VLOOKUP(C19,Active!C$21:E$973,3,FALSE)</f>
        <v>6264.993301937433</v>
      </c>
      <c r="F19" s="20" t="s">
        <v>39</v>
      </c>
      <c r="G19" s="17" t="str">
        <f t="shared" si="4"/>
        <v>43015.415</v>
      </c>
      <c r="H19" s="34">
        <f t="shared" si="5"/>
        <v>-3903</v>
      </c>
      <c r="I19" s="43" t="s">
        <v>203</v>
      </c>
      <c r="J19" s="44" t="s">
        <v>204</v>
      </c>
      <c r="K19" s="43">
        <v>-3903</v>
      </c>
      <c r="L19" s="43" t="s">
        <v>205</v>
      </c>
      <c r="M19" s="44" t="s">
        <v>157</v>
      </c>
      <c r="N19" s="44"/>
      <c r="O19" s="45" t="s">
        <v>201</v>
      </c>
      <c r="P19" s="45" t="s">
        <v>202</v>
      </c>
    </row>
    <row r="20" spans="1:16" ht="12.75" customHeight="1" thickBot="1" x14ac:dyDescent="0.25">
      <c r="A20" s="34" t="str">
        <f t="shared" si="0"/>
        <v> BBS 33 </v>
      </c>
      <c r="B20" s="20" t="str">
        <f t="shared" si="1"/>
        <v>I</v>
      </c>
      <c r="C20" s="34">
        <f t="shared" si="2"/>
        <v>43205.678</v>
      </c>
      <c r="D20" s="17" t="str">
        <f t="shared" si="3"/>
        <v>vis</v>
      </c>
      <c r="E20" s="42">
        <f>VLOOKUP(C20,Active!C$21:E$973,3,FALSE)</f>
        <v>6343.9985081182112</v>
      </c>
      <c r="F20" s="20" t="s">
        <v>39</v>
      </c>
      <c r="G20" s="17" t="str">
        <f t="shared" si="4"/>
        <v>43205.678</v>
      </c>
      <c r="H20" s="34">
        <f t="shared" si="5"/>
        <v>-3824</v>
      </c>
      <c r="I20" s="43" t="s">
        <v>206</v>
      </c>
      <c r="J20" s="44" t="s">
        <v>207</v>
      </c>
      <c r="K20" s="43">
        <v>-3824</v>
      </c>
      <c r="L20" s="43" t="s">
        <v>83</v>
      </c>
      <c r="M20" s="44" t="s">
        <v>157</v>
      </c>
      <c r="N20" s="44"/>
      <c r="O20" s="45" t="s">
        <v>183</v>
      </c>
      <c r="P20" s="45" t="s">
        <v>208</v>
      </c>
    </row>
    <row r="21" spans="1:16" ht="12.75" customHeight="1" thickBot="1" x14ac:dyDescent="0.25">
      <c r="A21" s="34" t="str">
        <f t="shared" si="0"/>
        <v> BBS 34 </v>
      </c>
      <c r="B21" s="20" t="str">
        <f t="shared" si="1"/>
        <v>I</v>
      </c>
      <c r="C21" s="34">
        <f t="shared" si="2"/>
        <v>43328.502999999997</v>
      </c>
      <c r="D21" s="17" t="str">
        <f t="shared" si="3"/>
        <v>vis</v>
      </c>
      <c r="E21" s="42">
        <f>VLOOKUP(C21,Active!C$21:E$973,3,FALSE)</f>
        <v>6395.0006180878527</v>
      </c>
      <c r="F21" s="20" t="s">
        <v>39</v>
      </c>
      <c r="G21" s="17" t="str">
        <f t="shared" si="4"/>
        <v>43328.503</v>
      </c>
      <c r="H21" s="34">
        <f t="shared" si="5"/>
        <v>-3773</v>
      </c>
      <c r="I21" s="43" t="s">
        <v>209</v>
      </c>
      <c r="J21" s="44" t="s">
        <v>210</v>
      </c>
      <c r="K21" s="43">
        <v>-3773</v>
      </c>
      <c r="L21" s="43" t="s">
        <v>211</v>
      </c>
      <c r="M21" s="44" t="s">
        <v>157</v>
      </c>
      <c r="N21" s="44"/>
      <c r="O21" s="45" t="s">
        <v>183</v>
      </c>
      <c r="P21" s="45" t="s">
        <v>212</v>
      </c>
    </row>
    <row r="22" spans="1:16" ht="12.75" customHeight="1" thickBot="1" x14ac:dyDescent="0.25">
      <c r="A22" s="34" t="str">
        <f t="shared" si="0"/>
        <v> BBS 34 </v>
      </c>
      <c r="B22" s="20" t="str">
        <f t="shared" si="1"/>
        <v>I</v>
      </c>
      <c r="C22" s="34">
        <f t="shared" si="2"/>
        <v>43340.555</v>
      </c>
      <c r="D22" s="17" t="str">
        <f t="shared" si="3"/>
        <v>vis</v>
      </c>
      <c r="E22" s="42">
        <f>VLOOKUP(C22,Active!C$21:E$973,3,FALSE)</f>
        <v>6400.0051157825756</v>
      </c>
      <c r="F22" s="20" t="s">
        <v>39</v>
      </c>
      <c r="G22" s="17" t="str">
        <f t="shared" si="4"/>
        <v>43340.555</v>
      </c>
      <c r="H22" s="34">
        <f t="shared" si="5"/>
        <v>-3768</v>
      </c>
      <c r="I22" s="43" t="s">
        <v>213</v>
      </c>
      <c r="J22" s="44" t="s">
        <v>214</v>
      </c>
      <c r="K22" s="43">
        <v>-3768</v>
      </c>
      <c r="L22" s="43" t="s">
        <v>215</v>
      </c>
      <c r="M22" s="44" t="s">
        <v>157</v>
      </c>
      <c r="N22" s="44"/>
      <c r="O22" s="45" t="s">
        <v>183</v>
      </c>
      <c r="P22" s="45" t="s">
        <v>212</v>
      </c>
    </row>
    <row r="23" spans="1:16" ht="12.75" customHeight="1" thickBot="1" x14ac:dyDescent="0.25">
      <c r="A23" s="34" t="str">
        <f t="shared" si="0"/>
        <v> BBS 38 </v>
      </c>
      <c r="B23" s="20" t="str">
        <f t="shared" si="1"/>
        <v>I</v>
      </c>
      <c r="C23" s="34">
        <f t="shared" si="2"/>
        <v>43711.4</v>
      </c>
      <c r="D23" s="17" t="str">
        <f t="shared" si="3"/>
        <v>vis</v>
      </c>
      <c r="E23" s="42">
        <f>VLOOKUP(C23,Active!C$21:E$973,3,FALSE)</f>
        <v>6553.9955694499258</v>
      </c>
      <c r="F23" s="20" t="s">
        <v>39</v>
      </c>
      <c r="G23" s="17" t="str">
        <f t="shared" si="4"/>
        <v>43711.400</v>
      </c>
      <c r="H23" s="34">
        <f t="shared" si="5"/>
        <v>-3614</v>
      </c>
      <c r="I23" s="43" t="s">
        <v>216</v>
      </c>
      <c r="J23" s="44" t="s">
        <v>217</v>
      </c>
      <c r="K23" s="43">
        <v>-3614</v>
      </c>
      <c r="L23" s="43" t="s">
        <v>218</v>
      </c>
      <c r="M23" s="44" t="s">
        <v>157</v>
      </c>
      <c r="N23" s="44"/>
      <c r="O23" s="45" t="s">
        <v>201</v>
      </c>
      <c r="P23" s="45" t="s">
        <v>219</v>
      </c>
    </row>
    <row r="24" spans="1:16" ht="12.75" customHeight="1" thickBot="1" x14ac:dyDescent="0.25">
      <c r="A24" s="34" t="str">
        <f t="shared" si="0"/>
        <v> BBS 39 </v>
      </c>
      <c r="B24" s="20" t="str">
        <f t="shared" si="1"/>
        <v>I</v>
      </c>
      <c r="C24" s="34">
        <f t="shared" si="2"/>
        <v>43764.372000000003</v>
      </c>
      <c r="D24" s="17" t="str">
        <f t="shared" si="3"/>
        <v>vis</v>
      </c>
      <c r="E24" s="42">
        <f>VLOOKUP(C24,Active!C$21:E$973,3,FALSE)</f>
        <v>6575.9917735558647</v>
      </c>
      <c r="F24" s="20" t="s">
        <v>39</v>
      </c>
      <c r="G24" s="17" t="str">
        <f t="shared" si="4"/>
        <v>43764.372</v>
      </c>
      <c r="H24" s="34">
        <f t="shared" si="5"/>
        <v>-3592</v>
      </c>
      <c r="I24" s="43" t="s">
        <v>220</v>
      </c>
      <c r="J24" s="44" t="s">
        <v>221</v>
      </c>
      <c r="K24" s="43">
        <v>-3592</v>
      </c>
      <c r="L24" s="43" t="s">
        <v>222</v>
      </c>
      <c r="M24" s="44" t="s">
        <v>157</v>
      </c>
      <c r="N24" s="44"/>
      <c r="O24" s="45" t="s">
        <v>201</v>
      </c>
      <c r="P24" s="45" t="s">
        <v>223</v>
      </c>
    </row>
    <row r="25" spans="1:16" ht="12.75" customHeight="1" thickBot="1" x14ac:dyDescent="0.25">
      <c r="A25" s="34" t="str">
        <f t="shared" si="0"/>
        <v> BBS 39 </v>
      </c>
      <c r="B25" s="20" t="str">
        <f t="shared" si="1"/>
        <v>I</v>
      </c>
      <c r="C25" s="34">
        <f t="shared" si="2"/>
        <v>43793.271999999997</v>
      </c>
      <c r="D25" s="17" t="str">
        <f t="shared" si="3"/>
        <v>vis</v>
      </c>
      <c r="E25" s="42">
        <f>VLOOKUP(C25,Active!C$21:E$973,3,FALSE)</f>
        <v>6587.9922700193083</v>
      </c>
      <c r="F25" s="20" t="s">
        <v>39</v>
      </c>
      <c r="G25" s="17" t="str">
        <f t="shared" si="4"/>
        <v>43793.272</v>
      </c>
      <c r="H25" s="34">
        <f t="shared" si="5"/>
        <v>-3580</v>
      </c>
      <c r="I25" s="43" t="s">
        <v>224</v>
      </c>
      <c r="J25" s="44" t="s">
        <v>225</v>
      </c>
      <c r="K25" s="43">
        <v>-3580</v>
      </c>
      <c r="L25" s="43" t="s">
        <v>226</v>
      </c>
      <c r="M25" s="44" t="s">
        <v>157</v>
      </c>
      <c r="N25" s="44"/>
      <c r="O25" s="45" t="s">
        <v>201</v>
      </c>
      <c r="P25" s="45" t="s">
        <v>223</v>
      </c>
    </row>
    <row r="26" spans="1:16" ht="12.75" customHeight="1" thickBot="1" x14ac:dyDescent="0.25">
      <c r="A26" s="34" t="str">
        <f t="shared" si="0"/>
        <v> BBS 45 </v>
      </c>
      <c r="B26" s="20" t="str">
        <f t="shared" si="1"/>
        <v>I</v>
      </c>
      <c r="C26" s="34">
        <f t="shared" si="2"/>
        <v>44118.377999999997</v>
      </c>
      <c r="D26" s="17" t="str">
        <f t="shared" si="3"/>
        <v>vis</v>
      </c>
      <c r="E26" s="42">
        <f>VLOOKUP(C26,Active!C$21:E$973,3,FALSE)</f>
        <v>6722.9899656333173</v>
      </c>
      <c r="F26" s="20" t="s">
        <v>39</v>
      </c>
      <c r="G26" s="17" t="str">
        <f t="shared" si="4"/>
        <v>44118.378</v>
      </c>
      <c r="H26" s="34">
        <f t="shared" si="5"/>
        <v>-3445</v>
      </c>
      <c r="I26" s="43" t="s">
        <v>227</v>
      </c>
      <c r="J26" s="44" t="s">
        <v>228</v>
      </c>
      <c r="K26" s="43">
        <v>-3445</v>
      </c>
      <c r="L26" s="43" t="s">
        <v>229</v>
      </c>
      <c r="M26" s="44" t="s">
        <v>157</v>
      </c>
      <c r="N26" s="44"/>
      <c r="O26" s="45" t="s">
        <v>230</v>
      </c>
      <c r="P26" s="45" t="s">
        <v>231</v>
      </c>
    </row>
    <row r="27" spans="1:16" ht="12.75" customHeight="1" thickBot="1" x14ac:dyDescent="0.25">
      <c r="A27" s="34" t="str">
        <f t="shared" si="0"/>
        <v> BBS 45 </v>
      </c>
      <c r="B27" s="20" t="str">
        <f t="shared" si="1"/>
        <v>I</v>
      </c>
      <c r="C27" s="34">
        <f t="shared" si="2"/>
        <v>44118.400999999998</v>
      </c>
      <c r="D27" s="17" t="str">
        <f t="shared" si="3"/>
        <v>vis</v>
      </c>
      <c r="E27" s="42">
        <f>VLOOKUP(C27,Active!C$21:E$973,3,FALSE)</f>
        <v>6722.9995162014375</v>
      </c>
      <c r="F27" s="20" t="s">
        <v>39</v>
      </c>
      <c r="G27" s="17" t="str">
        <f t="shared" si="4"/>
        <v>44118.401</v>
      </c>
      <c r="H27" s="34">
        <f t="shared" si="5"/>
        <v>-3445</v>
      </c>
      <c r="I27" s="43" t="s">
        <v>232</v>
      </c>
      <c r="J27" s="44" t="s">
        <v>233</v>
      </c>
      <c r="K27" s="43">
        <v>-3445</v>
      </c>
      <c r="L27" s="43" t="s">
        <v>150</v>
      </c>
      <c r="M27" s="44" t="s">
        <v>157</v>
      </c>
      <c r="N27" s="44"/>
      <c r="O27" s="45" t="s">
        <v>201</v>
      </c>
      <c r="P27" s="45" t="s">
        <v>231</v>
      </c>
    </row>
    <row r="28" spans="1:16" ht="12.75" customHeight="1" thickBot="1" x14ac:dyDescent="0.25">
      <c r="A28" s="34" t="str">
        <f t="shared" si="0"/>
        <v> BBS 49 </v>
      </c>
      <c r="B28" s="20" t="str">
        <f t="shared" si="1"/>
        <v>I</v>
      </c>
      <c r="C28" s="34">
        <f t="shared" si="2"/>
        <v>44443.508000000002</v>
      </c>
      <c r="D28" s="17" t="str">
        <f t="shared" si="3"/>
        <v>vis</v>
      </c>
      <c r="E28" s="42">
        <f>VLOOKUP(C28,Active!C$21:E$973,3,FALSE)</f>
        <v>6857.9976270575407</v>
      </c>
      <c r="F28" s="20" t="s">
        <v>39</v>
      </c>
      <c r="G28" s="17" t="str">
        <f t="shared" si="4"/>
        <v>44443.508</v>
      </c>
      <c r="H28" s="34">
        <f t="shared" si="5"/>
        <v>-3310</v>
      </c>
      <c r="I28" s="43" t="s">
        <v>234</v>
      </c>
      <c r="J28" s="44" t="s">
        <v>235</v>
      </c>
      <c r="K28" s="43">
        <v>-3310</v>
      </c>
      <c r="L28" s="43" t="s">
        <v>236</v>
      </c>
      <c r="M28" s="44" t="s">
        <v>157</v>
      </c>
      <c r="N28" s="44"/>
      <c r="O28" s="45" t="s">
        <v>183</v>
      </c>
      <c r="P28" s="45" t="s">
        <v>237</v>
      </c>
    </row>
    <row r="29" spans="1:16" ht="12.75" customHeight="1" thickBot="1" x14ac:dyDescent="0.25">
      <c r="A29" s="34" t="str">
        <f t="shared" si="0"/>
        <v> BBS 56 </v>
      </c>
      <c r="B29" s="20" t="str">
        <f t="shared" si="1"/>
        <v>II</v>
      </c>
      <c r="C29" s="34">
        <f t="shared" si="2"/>
        <v>44820.4058</v>
      </c>
      <c r="D29" s="17" t="str">
        <f t="shared" si="3"/>
        <v>vis</v>
      </c>
      <c r="E29" s="42">
        <f>VLOOKUP(C29,Active!C$21:E$973,3,FALSE)</f>
        <v>7014.5014580603201</v>
      </c>
      <c r="F29" s="20" t="s">
        <v>39</v>
      </c>
      <c r="G29" s="17" t="str">
        <f t="shared" si="4"/>
        <v>44820.4058</v>
      </c>
      <c r="H29" s="34">
        <f t="shared" si="5"/>
        <v>-3153.5</v>
      </c>
      <c r="I29" s="43" t="s">
        <v>238</v>
      </c>
      <c r="J29" s="44" t="s">
        <v>239</v>
      </c>
      <c r="K29" s="43">
        <v>-3153.5</v>
      </c>
      <c r="L29" s="43" t="s">
        <v>240</v>
      </c>
      <c r="M29" s="44" t="s">
        <v>151</v>
      </c>
      <c r="N29" s="44" t="s">
        <v>152</v>
      </c>
      <c r="O29" s="45" t="s">
        <v>174</v>
      </c>
      <c r="P29" s="45" t="s">
        <v>241</v>
      </c>
    </row>
    <row r="30" spans="1:16" ht="12.75" customHeight="1" thickBot="1" x14ac:dyDescent="0.25">
      <c r="A30" s="34" t="str">
        <f t="shared" si="0"/>
        <v> BBS 72 </v>
      </c>
      <c r="B30" s="20" t="str">
        <f t="shared" si="1"/>
        <v>II</v>
      </c>
      <c r="C30" s="34">
        <f t="shared" si="2"/>
        <v>45882.44</v>
      </c>
      <c r="D30" s="17" t="str">
        <f t="shared" si="3"/>
        <v>vis</v>
      </c>
      <c r="E30" s="42">
        <f>VLOOKUP(C30,Active!C$21:E$973,3,FALSE)</f>
        <v>7455.5027612145786</v>
      </c>
      <c r="F30" s="20" t="s">
        <v>39</v>
      </c>
      <c r="G30" s="17" t="str">
        <f t="shared" si="4"/>
        <v>45882.440</v>
      </c>
      <c r="H30" s="34">
        <f t="shared" si="5"/>
        <v>-2712.5</v>
      </c>
      <c r="I30" s="43" t="s">
        <v>242</v>
      </c>
      <c r="J30" s="44" t="s">
        <v>243</v>
      </c>
      <c r="K30" s="43">
        <v>-2712.5</v>
      </c>
      <c r="L30" s="43" t="s">
        <v>244</v>
      </c>
      <c r="M30" s="44" t="s">
        <v>151</v>
      </c>
      <c r="N30" s="44" t="s">
        <v>152</v>
      </c>
      <c r="O30" s="45" t="s">
        <v>174</v>
      </c>
      <c r="P30" s="45" t="s">
        <v>245</v>
      </c>
    </row>
    <row r="31" spans="1:16" ht="12.75" customHeight="1" thickBot="1" x14ac:dyDescent="0.25">
      <c r="A31" s="34" t="str">
        <f t="shared" si="0"/>
        <v> BBS 81 </v>
      </c>
      <c r="B31" s="20" t="str">
        <f t="shared" si="1"/>
        <v>I</v>
      </c>
      <c r="C31" s="34">
        <f t="shared" si="2"/>
        <v>46678.358</v>
      </c>
      <c r="D31" s="17" t="str">
        <f t="shared" si="3"/>
        <v>vis</v>
      </c>
      <c r="E31" s="42">
        <f>VLOOKUP(C31,Active!C$21:E$973,3,FALSE)</f>
        <v>7786.0014167229701</v>
      </c>
      <c r="F31" s="20" t="s">
        <v>39</v>
      </c>
      <c r="G31" s="17" t="str">
        <f t="shared" si="4"/>
        <v>46678.358</v>
      </c>
      <c r="H31" s="34">
        <f t="shared" si="5"/>
        <v>-2382</v>
      </c>
      <c r="I31" s="43" t="s">
        <v>246</v>
      </c>
      <c r="J31" s="44" t="s">
        <v>247</v>
      </c>
      <c r="K31" s="43">
        <v>-2382</v>
      </c>
      <c r="L31" s="43" t="s">
        <v>162</v>
      </c>
      <c r="M31" s="44" t="s">
        <v>151</v>
      </c>
      <c r="N31" s="44" t="s">
        <v>152</v>
      </c>
      <c r="O31" s="45" t="s">
        <v>174</v>
      </c>
      <c r="P31" s="45" t="s">
        <v>248</v>
      </c>
    </row>
    <row r="32" spans="1:16" ht="12.75" customHeight="1" thickBot="1" x14ac:dyDescent="0.25">
      <c r="A32" s="34" t="str">
        <f t="shared" si="0"/>
        <v> BBS 98 </v>
      </c>
      <c r="B32" s="20" t="str">
        <f t="shared" si="1"/>
        <v>I</v>
      </c>
      <c r="C32" s="34">
        <f t="shared" si="2"/>
        <v>48460.450100000002</v>
      </c>
      <c r="D32" s="17" t="str">
        <f t="shared" si="3"/>
        <v>vis</v>
      </c>
      <c r="E32" s="42">
        <f>VLOOKUP(C32,Active!C$21:E$973,3,FALSE)</f>
        <v>8526.0010687500981</v>
      </c>
      <c r="F32" s="20" t="s">
        <v>39</v>
      </c>
      <c r="G32" s="17" t="str">
        <f t="shared" si="4"/>
        <v>48460.4501</v>
      </c>
      <c r="H32" s="34">
        <f t="shared" si="5"/>
        <v>-1642</v>
      </c>
      <c r="I32" s="43" t="s">
        <v>249</v>
      </c>
      <c r="J32" s="44" t="s">
        <v>250</v>
      </c>
      <c r="K32" s="43">
        <v>-1642</v>
      </c>
      <c r="L32" s="43" t="s">
        <v>251</v>
      </c>
      <c r="M32" s="44" t="s">
        <v>151</v>
      </c>
      <c r="N32" s="44" t="s">
        <v>152</v>
      </c>
      <c r="O32" s="45" t="s">
        <v>252</v>
      </c>
      <c r="P32" s="45" t="s">
        <v>253</v>
      </c>
    </row>
    <row r="33" spans="1:16" ht="12.75" customHeight="1" thickBot="1" x14ac:dyDescent="0.25">
      <c r="A33" s="34" t="str">
        <f t="shared" si="0"/>
        <v> BBS 104 </v>
      </c>
      <c r="B33" s="20" t="str">
        <f t="shared" si="1"/>
        <v>II</v>
      </c>
      <c r="C33" s="34">
        <f t="shared" si="2"/>
        <v>49133.5527</v>
      </c>
      <c r="D33" s="17" t="str">
        <f t="shared" si="3"/>
        <v>vis</v>
      </c>
      <c r="E33" s="42">
        <f>VLOOKUP(C33,Active!C$21:E$973,3,FALSE)</f>
        <v>8805.5016006129299</v>
      </c>
      <c r="F33" s="20" t="s">
        <v>39</v>
      </c>
      <c r="G33" s="17" t="str">
        <f t="shared" si="4"/>
        <v>49133.5527</v>
      </c>
      <c r="H33" s="34">
        <f t="shared" si="5"/>
        <v>-1362.5</v>
      </c>
      <c r="I33" s="43" t="s">
        <v>254</v>
      </c>
      <c r="J33" s="44" t="s">
        <v>255</v>
      </c>
      <c r="K33" s="43">
        <v>-1362.5</v>
      </c>
      <c r="L33" s="43" t="s">
        <v>256</v>
      </c>
      <c r="M33" s="44" t="s">
        <v>151</v>
      </c>
      <c r="N33" s="44" t="s">
        <v>33</v>
      </c>
      <c r="O33" s="45" t="s">
        <v>252</v>
      </c>
      <c r="P33" s="45" t="s">
        <v>257</v>
      </c>
    </row>
    <row r="34" spans="1:16" ht="12.75" customHeight="1" thickBot="1" x14ac:dyDescent="0.25">
      <c r="A34" s="34" t="str">
        <f t="shared" si="0"/>
        <v> BBS 113 </v>
      </c>
      <c r="B34" s="20" t="str">
        <f t="shared" si="1"/>
        <v>I</v>
      </c>
      <c r="C34" s="34">
        <f t="shared" si="2"/>
        <v>49958.368000000002</v>
      </c>
      <c r="D34" s="17" t="str">
        <f t="shared" si="3"/>
        <v>vis</v>
      </c>
      <c r="E34" s="42">
        <f>VLOOKUP(C34,Active!C$21:E$973,3,FALSE)</f>
        <v>9147.9996314311193</v>
      </c>
      <c r="F34" s="20" t="s">
        <v>39</v>
      </c>
      <c r="G34" s="17" t="str">
        <f t="shared" si="4"/>
        <v>49958.368</v>
      </c>
      <c r="H34" s="34">
        <f t="shared" si="5"/>
        <v>-1020</v>
      </c>
      <c r="I34" s="43" t="s">
        <v>258</v>
      </c>
      <c r="J34" s="44" t="s">
        <v>259</v>
      </c>
      <c r="K34" s="43">
        <v>-1020</v>
      </c>
      <c r="L34" s="43" t="s">
        <v>260</v>
      </c>
      <c r="M34" s="44" t="s">
        <v>157</v>
      </c>
      <c r="N34" s="44"/>
      <c r="O34" s="45" t="s">
        <v>261</v>
      </c>
      <c r="P34" s="45" t="s">
        <v>262</v>
      </c>
    </row>
    <row r="35" spans="1:16" ht="12.75" customHeight="1" thickBot="1" x14ac:dyDescent="0.25">
      <c r="A35" s="34" t="str">
        <f t="shared" si="0"/>
        <v> BBS 110 </v>
      </c>
      <c r="B35" s="20" t="str">
        <f t="shared" si="1"/>
        <v>I</v>
      </c>
      <c r="C35" s="34">
        <f t="shared" si="2"/>
        <v>49999.312700000002</v>
      </c>
      <c r="D35" s="17" t="str">
        <f t="shared" si="3"/>
        <v>vis</v>
      </c>
      <c r="E35" s="42">
        <f>VLOOKUP(C35,Active!C$21:E$973,3,FALSE)</f>
        <v>9165.0015943220133</v>
      </c>
      <c r="F35" s="20" t="s">
        <v>39</v>
      </c>
      <c r="G35" s="17" t="str">
        <f t="shared" si="4"/>
        <v>49999.3127</v>
      </c>
      <c r="H35" s="34">
        <f t="shared" si="5"/>
        <v>-1003</v>
      </c>
      <c r="I35" s="43" t="s">
        <v>263</v>
      </c>
      <c r="J35" s="44" t="s">
        <v>264</v>
      </c>
      <c r="K35" s="43">
        <v>-1003</v>
      </c>
      <c r="L35" s="43" t="s">
        <v>265</v>
      </c>
      <c r="M35" s="44" t="s">
        <v>151</v>
      </c>
      <c r="N35" s="44" t="s">
        <v>33</v>
      </c>
      <c r="O35" s="45" t="s">
        <v>252</v>
      </c>
      <c r="P35" s="45" t="s">
        <v>266</v>
      </c>
    </row>
    <row r="36" spans="1:16" ht="12.75" customHeight="1" thickBot="1" x14ac:dyDescent="0.25">
      <c r="A36" s="34" t="str">
        <f t="shared" si="0"/>
        <v>IBVS 5595 </v>
      </c>
      <c r="B36" s="20" t="str">
        <f t="shared" si="1"/>
        <v>I</v>
      </c>
      <c r="C36" s="34">
        <f t="shared" si="2"/>
        <v>51706.760699999999</v>
      </c>
      <c r="D36" s="17" t="str">
        <f t="shared" si="3"/>
        <v>vis</v>
      </c>
      <c r="E36" s="42">
        <f>VLOOKUP(C36,Active!C$21:E$973,3,FALSE)</f>
        <v>9874.0058740976838</v>
      </c>
      <c r="F36" s="20" t="s">
        <v>39</v>
      </c>
      <c r="G36" s="17" t="str">
        <f t="shared" si="4"/>
        <v>51706.7607</v>
      </c>
      <c r="H36" s="34">
        <f t="shared" si="5"/>
        <v>-294</v>
      </c>
      <c r="I36" s="43" t="s">
        <v>274</v>
      </c>
      <c r="J36" s="44" t="s">
        <v>275</v>
      </c>
      <c r="K36" s="43">
        <v>-294</v>
      </c>
      <c r="L36" s="43" t="s">
        <v>276</v>
      </c>
      <c r="M36" s="44" t="s">
        <v>151</v>
      </c>
      <c r="N36" s="44" t="s">
        <v>152</v>
      </c>
      <c r="O36" s="45" t="s">
        <v>277</v>
      </c>
      <c r="P36" s="46" t="s">
        <v>278</v>
      </c>
    </row>
    <row r="37" spans="1:16" ht="12.75" customHeight="1" thickBot="1" x14ac:dyDescent="0.25">
      <c r="A37" s="34" t="str">
        <f t="shared" si="0"/>
        <v>BAVM 214 </v>
      </c>
      <c r="B37" s="20" t="str">
        <f t="shared" si="1"/>
        <v>II</v>
      </c>
      <c r="C37" s="34">
        <f t="shared" si="2"/>
        <v>55409.416799999999</v>
      </c>
      <c r="D37" s="17" t="str">
        <f t="shared" si="3"/>
        <v>vis</v>
      </c>
      <c r="E37" s="42">
        <f>VLOOKUP(C37,Active!C$21:E$973,3,FALSE)</f>
        <v>11411.50453961341</v>
      </c>
      <c r="F37" s="20" t="s">
        <v>39</v>
      </c>
      <c r="G37" s="17" t="str">
        <f t="shared" si="4"/>
        <v>55409.4168</v>
      </c>
      <c r="H37" s="34">
        <f t="shared" si="5"/>
        <v>1243.5</v>
      </c>
      <c r="I37" s="43" t="s">
        <v>287</v>
      </c>
      <c r="J37" s="44" t="s">
        <v>288</v>
      </c>
      <c r="K37" s="43">
        <v>1243.5</v>
      </c>
      <c r="L37" s="43" t="s">
        <v>289</v>
      </c>
      <c r="M37" s="44" t="s">
        <v>269</v>
      </c>
      <c r="N37" s="44" t="s">
        <v>290</v>
      </c>
      <c r="O37" s="45" t="s">
        <v>291</v>
      </c>
      <c r="P37" s="46" t="s">
        <v>292</v>
      </c>
    </row>
    <row r="38" spans="1:16" ht="12.75" customHeight="1" thickBot="1" x14ac:dyDescent="0.25">
      <c r="A38" s="34" t="str">
        <f t="shared" si="0"/>
        <v> AOLD 20.191 </v>
      </c>
      <c r="B38" s="20" t="str">
        <f t="shared" si="1"/>
        <v>I</v>
      </c>
      <c r="C38" s="34">
        <f t="shared" si="2"/>
        <v>27927.867999999999</v>
      </c>
      <c r="D38" s="17" t="str">
        <f t="shared" si="3"/>
        <v>vis</v>
      </c>
      <c r="E38" s="42">
        <f>VLOOKUP(C38,Active!C$21:E$973,3,FALSE)</f>
        <v>8.7200839341307727E-3</v>
      </c>
      <c r="F38" s="20" t="s">
        <v>39</v>
      </c>
      <c r="G38" s="17" t="str">
        <f t="shared" si="4"/>
        <v>27927.868</v>
      </c>
      <c r="H38" s="34">
        <f t="shared" si="5"/>
        <v>-10168</v>
      </c>
      <c r="I38" s="43" t="s">
        <v>84</v>
      </c>
      <c r="J38" s="44" t="s">
        <v>85</v>
      </c>
      <c r="K38" s="43">
        <v>-10168</v>
      </c>
      <c r="L38" s="43" t="s">
        <v>86</v>
      </c>
      <c r="M38" s="44" t="s">
        <v>87</v>
      </c>
      <c r="N38" s="44"/>
      <c r="O38" s="45" t="s">
        <v>88</v>
      </c>
      <c r="P38" s="45" t="s">
        <v>89</v>
      </c>
    </row>
    <row r="39" spans="1:16" ht="12.75" customHeight="1" thickBot="1" x14ac:dyDescent="0.25">
      <c r="A39" s="34" t="str">
        <f t="shared" si="0"/>
        <v> AOLD 20.191 </v>
      </c>
      <c r="B39" s="20" t="str">
        <f t="shared" si="1"/>
        <v>II</v>
      </c>
      <c r="C39" s="34">
        <f t="shared" si="2"/>
        <v>27957.957999999999</v>
      </c>
      <c r="D39" s="17" t="str">
        <f t="shared" si="3"/>
        <v>vis</v>
      </c>
      <c r="E39" s="42">
        <f>VLOOKUP(C39,Active!C$21:E$973,3,FALSE)</f>
        <v>12.50335463705086</v>
      </c>
      <c r="F39" s="20" t="s">
        <v>39</v>
      </c>
      <c r="G39" s="17" t="str">
        <f t="shared" si="4"/>
        <v>27957.958</v>
      </c>
      <c r="H39" s="34">
        <f t="shared" si="5"/>
        <v>-10155.5</v>
      </c>
      <c r="I39" s="43" t="s">
        <v>90</v>
      </c>
      <c r="J39" s="44" t="s">
        <v>91</v>
      </c>
      <c r="K39" s="43">
        <v>-10155.5</v>
      </c>
      <c r="L39" s="43" t="s">
        <v>92</v>
      </c>
      <c r="M39" s="44" t="s">
        <v>87</v>
      </c>
      <c r="N39" s="44"/>
      <c r="O39" s="45" t="s">
        <v>88</v>
      </c>
      <c r="P39" s="45" t="s">
        <v>89</v>
      </c>
    </row>
    <row r="40" spans="1:16" ht="12.75" customHeight="1" thickBot="1" x14ac:dyDescent="0.25">
      <c r="A40" s="34" t="str">
        <f t="shared" si="0"/>
        <v> AOLD 20.191 </v>
      </c>
      <c r="B40" s="20" t="str">
        <f t="shared" si="1"/>
        <v>I</v>
      </c>
      <c r="C40" s="34">
        <f t="shared" si="2"/>
        <v>27963.955000000002</v>
      </c>
      <c r="D40" s="17" t="str">
        <f t="shared" si="3"/>
        <v>vis</v>
      </c>
      <c r="E40" s="42">
        <f>VLOOKUP(C40,Active!C$21:E$973,3,FALSE)</f>
        <v>14.993561463740075</v>
      </c>
      <c r="F40" s="20" t="s">
        <v>39</v>
      </c>
      <c r="G40" s="17" t="str">
        <f t="shared" si="4"/>
        <v>27963.955</v>
      </c>
      <c r="H40" s="34">
        <f t="shared" si="5"/>
        <v>-10153</v>
      </c>
      <c r="I40" s="43" t="s">
        <v>93</v>
      </c>
      <c r="J40" s="44" t="s">
        <v>94</v>
      </c>
      <c r="K40" s="43">
        <v>-10153</v>
      </c>
      <c r="L40" s="43" t="s">
        <v>95</v>
      </c>
      <c r="M40" s="44" t="s">
        <v>87</v>
      </c>
      <c r="N40" s="44"/>
      <c r="O40" s="45" t="s">
        <v>88</v>
      </c>
      <c r="P40" s="45" t="s">
        <v>89</v>
      </c>
    </row>
    <row r="41" spans="1:16" ht="12.75" customHeight="1" thickBot="1" x14ac:dyDescent="0.25">
      <c r="A41" s="34" t="str">
        <f t="shared" si="0"/>
        <v> AOLD 20.191 </v>
      </c>
      <c r="B41" s="20" t="str">
        <f t="shared" si="1"/>
        <v>I</v>
      </c>
      <c r="C41" s="34">
        <f t="shared" si="2"/>
        <v>27985.611000000001</v>
      </c>
      <c r="D41" s="17" t="str">
        <f t="shared" si="3"/>
        <v>vis</v>
      </c>
      <c r="E41" s="42">
        <f>VLOOKUP(C41,Active!C$21:E$973,3,FALSE)</f>
        <v>23.986044211572665</v>
      </c>
      <c r="F41" s="20" t="s">
        <v>39</v>
      </c>
      <c r="G41" s="17" t="str">
        <f t="shared" si="4"/>
        <v>27985.611</v>
      </c>
      <c r="H41" s="34">
        <f t="shared" si="5"/>
        <v>-10144</v>
      </c>
      <c r="I41" s="43" t="s">
        <v>96</v>
      </c>
      <c r="J41" s="44" t="s">
        <v>97</v>
      </c>
      <c r="K41" s="43">
        <v>-10144</v>
      </c>
      <c r="L41" s="43" t="s">
        <v>98</v>
      </c>
      <c r="M41" s="44" t="s">
        <v>87</v>
      </c>
      <c r="N41" s="44"/>
      <c r="O41" s="45" t="s">
        <v>88</v>
      </c>
      <c r="P41" s="45" t="s">
        <v>89</v>
      </c>
    </row>
    <row r="42" spans="1:16" ht="12.75" customHeight="1" thickBot="1" x14ac:dyDescent="0.25">
      <c r="A42" s="34" t="str">
        <f t="shared" si="0"/>
        <v> AOLD 20.191 </v>
      </c>
      <c r="B42" s="20" t="str">
        <f t="shared" si="1"/>
        <v>II</v>
      </c>
      <c r="C42" s="34">
        <f t="shared" si="2"/>
        <v>28015.741999999998</v>
      </c>
      <c r="D42" s="17" t="str">
        <f t="shared" si="3"/>
        <v>vis</v>
      </c>
      <c r="E42" s="42">
        <f>VLOOKUP(C42,Active!C$21:E$973,3,FALSE)</f>
        <v>36.497703690466921</v>
      </c>
      <c r="F42" s="20" t="s">
        <v>39</v>
      </c>
      <c r="G42" s="17" t="str">
        <f t="shared" si="4"/>
        <v>28015.742</v>
      </c>
      <c r="H42" s="34">
        <f t="shared" si="5"/>
        <v>-10131.5</v>
      </c>
      <c r="I42" s="43" t="s">
        <v>99</v>
      </c>
      <c r="J42" s="44" t="s">
        <v>100</v>
      </c>
      <c r="K42" s="43">
        <v>-10131.5</v>
      </c>
      <c r="L42" s="43" t="s">
        <v>101</v>
      </c>
      <c r="M42" s="44" t="s">
        <v>87</v>
      </c>
      <c r="N42" s="44"/>
      <c r="O42" s="45" t="s">
        <v>88</v>
      </c>
      <c r="P42" s="45" t="s">
        <v>89</v>
      </c>
    </row>
    <row r="43" spans="1:16" ht="12.75" customHeight="1" thickBot="1" x14ac:dyDescent="0.25">
      <c r="A43" s="34" t="str">
        <f t="shared" ref="A43:A66" si="6">P43</f>
        <v> AOLD 20.191 </v>
      </c>
      <c r="B43" s="20" t="str">
        <f t="shared" ref="B43:B66" si="7">IF(H43=INT(H43),"I","II")</f>
        <v>II</v>
      </c>
      <c r="C43" s="34">
        <f t="shared" ref="C43:C66" si="8">1*G43</f>
        <v>28745.453000000001</v>
      </c>
      <c r="D43" s="17" t="str">
        <f t="shared" ref="D43:D66" si="9">VLOOKUP(F43,I$1:J$5,2,FALSE)</f>
        <v>vis</v>
      </c>
      <c r="E43" s="42">
        <f>VLOOKUP(C43,Active!C$21:E$973,3,FALSE)</f>
        <v>339.50442600317393</v>
      </c>
      <c r="F43" s="20" t="s">
        <v>39</v>
      </c>
      <c r="G43" s="17" t="str">
        <f t="shared" ref="G43:G66" si="10">MID(I43,3,LEN(I43)-3)</f>
        <v>28745.453</v>
      </c>
      <c r="H43" s="34">
        <f t="shared" ref="H43:H66" si="11">1*K43</f>
        <v>-9828.5</v>
      </c>
      <c r="I43" s="43" t="s">
        <v>102</v>
      </c>
      <c r="J43" s="44" t="s">
        <v>103</v>
      </c>
      <c r="K43" s="43">
        <v>-9828.5</v>
      </c>
      <c r="L43" s="43" t="s">
        <v>104</v>
      </c>
      <c r="M43" s="44" t="s">
        <v>87</v>
      </c>
      <c r="N43" s="44"/>
      <c r="O43" s="45" t="s">
        <v>88</v>
      </c>
      <c r="P43" s="45" t="s">
        <v>89</v>
      </c>
    </row>
    <row r="44" spans="1:16" ht="12.75" customHeight="1" thickBot="1" x14ac:dyDescent="0.25">
      <c r="A44" s="34" t="str">
        <f t="shared" si="6"/>
        <v> AOLD 20.191 </v>
      </c>
      <c r="B44" s="20" t="str">
        <f t="shared" si="7"/>
        <v>I</v>
      </c>
      <c r="C44" s="34">
        <f t="shared" si="8"/>
        <v>28780.365000000002</v>
      </c>
      <c r="D44" s="17" t="str">
        <f t="shared" si="9"/>
        <v>vis</v>
      </c>
      <c r="E44" s="42">
        <f>VLOOKUP(C44,Active!C$21:E$973,3,FALSE)</f>
        <v>354.00135792468984</v>
      </c>
      <c r="F44" s="20" t="s">
        <v>39</v>
      </c>
      <c r="G44" s="17" t="str">
        <f t="shared" si="10"/>
        <v>28780.365</v>
      </c>
      <c r="H44" s="34">
        <f t="shared" si="11"/>
        <v>-9814</v>
      </c>
      <c r="I44" s="43" t="s">
        <v>105</v>
      </c>
      <c r="J44" s="44" t="s">
        <v>106</v>
      </c>
      <c r="K44" s="43">
        <v>-9814</v>
      </c>
      <c r="L44" s="43" t="s">
        <v>107</v>
      </c>
      <c r="M44" s="44" t="s">
        <v>87</v>
      </c>
      <c r="N44" s="44"/>
      <c r="O44" s="45" t="s">
        <v>88</v>
      </c>
      <c r="P44" s="45" t="s">
        <v>89</v>
      </c>
    </row>
    <row r="45" spans="1:16" ht="12.75" customHeight="1" thickBot="1" x14ac:dyDescent="0.25">
      <c r="A45" s="34" t="str">
        <f t="shared" si="6"/>
        <v> AOLD 20.191 </v>
      </c>
      <c r="B45" s="20" t="str">
        <f t="shared" si="7"/>
        <v>I</v>
      </c>
      <c r="C45" s="34">
        <f t="shared" si="8"/>
        <v>28833.29</v>
      </c>
      <c r="D45" s="17" t="str">
        <f t="shared" si="9"/>
        <v>vis</v>
      </c>
      <c r="E45" s="42">
        <f>VLOOKUP(C45,Active!C$21:E$973,3,FALSE)</f>
        <v>375.97804565229671</v>
      </c>
      <c r="F45" s="20" t="s">
        <v>39</v>
      </c>
      <c r="G45" s="17" t="str">
        <f t="shared" si="10"/>
        <v>28833.290</v>
      </c>
      <c r="H45" s="34">
        <f t="shared" si="11"/>
        <v>-9792</v>
      </c>
      <c r="I45" s="43" t="s">
        <v>108</v>
      </c>
      <c r="J45" s="44" t="s">
        <v>109</v>
      </c>
      <c r="K45" s="43">
        <v>-9792</v>
      </c>
      <c r="L45" s="43" t="s">
        <v>110</v>
      </c>
      <c r="M45" s="44" t="s">
        <v>87</v>
      </c>
      <c r="N45" s="44"/>
      <c r="O45" s="45" t="s">
        <v>88</v>
      </c>
      <c r="P45" s="45" t="s">
        <v>89</v>
      </c>
    </row>
    <row r="46" spans="1:16" ht="12.75" customHeight="1" thickBot="1" x14ac:dyDescent="0.25">
      <c r="A46" s="34" t="str">
        <f t="shared" si="6"/>
        <v> AOLD 20.191 </v>
      </c>
      <c r="B46" s="20" t="str">
        <f t="shared" si="7"/>
        <v>II</v>
      </c>
      <c r="C46" s="34">
        <f t="shared" si="8"/>
        <v>29482.359</v>
      </c>
      <c r="D46" s="17" t="str">
        <f t="shared" si="9"/>
        <v>vis</v>
      </c>
      <c r="E46" s="42">
        <f>VLOOKUP(C46,Active!C$21:E$973,3,FALSE)</f>
        <v>645.49881516897585</v>
      </c>
      <c r="F46" s="20" t="s">
        <v>39</v>
      </c>
      <c r="G46" s="17" t="str">
        <f t="shared" si="10"/>
        <v>29482.359</v>
      </c>
      <c r="H46" s="34">
        <f t="shared" si="11"/>
        <v>-9522.5</v>
      </c>
      <c r="I46" s="43" t="s">
        <v>111</v>
      </c>
      <c r="J46" s="44" t="s">
        <v>112</v>
      </c>
      <c r="K46" s="43">
        <v>-9522.5</v>
      </c>
      <c r="L46" s="43" t="s">
        <v>113</v>
      </c>
      <c r="M46" s="44" t="s">
        <v>87</v>
      </c>
      <c r="N46" s="44"/>
      <c r="O46" s="45" t="s">
        <v>88</v>
      </c>
      <c r="P46" s="45" t="s">
        <v>89</v>
      </c>
    </row>
    <row r="47" spans="1:16" ht="12.75" customHeight="1" thickBot="1" x14ac:dyDescent="0.25">
      <c r="A47" s="34" t="str">
        <f t="shared" si="6"/>
        <v> AOLD 20.191 </v>
      </c>
      <c r="B47" s="20" t="str">
        <f t="shared" si="7"/>
        <v>I</v>
      </c>
      <c r="C47" s="34">
        <f t="shared" si="8"/>
        <v>29488.305</v>
      </c>
      <c r="D47" s="17" t="str">
        <f t="shared" si="9"/>
        <v>vis</v>
      </c>
      <c r="E47" s="42">
        <f>VLOOKUP(C47,Active!C$21:E$973,3,FALSE)</f>
        <v>647.96784464896359</v>
      </c>
      <c r="F47" s="20" t="s">
        <v>39</v>
      </c>
      <c r="G47" s="17" t="str">
        <f t="shared" si="10"/>
        <v>29488.305</v>
      </c>
      <c r="H47" s="34">
        <f t="shared" si="11"/>
        <v>-9520</v>
      </c>
      <c r="I47" s="43" t="s">
        <v>114</v>
      </c>
      <c r="J47" s="44" t="s">
        <v>115</v>
      </c>
      <c r="K47" s="43">
        <v>-9520</v>
      </c>
      <c r="L47" s="43" t="s">
        <v>116</v>
      </c>
      <c r="M47" s="44" t="s">
        <v>87</v>
      </c>
      <c r="N47" s="44"/>
      <c r="O47" s="45" t="s">
        <v>88</v>
      </c>
      <c r="P47" s="45" t="s">
        <v>89</v>
      </c>
    </row>
    <row r="48" spans="1:16" ht="12.75" customHeight="1" thickBot="1" x14ac:dyDescent="0.25">
      <c r="A48" s="34" t="str">
        <f t="shared" si="6"/>
        <v> PZ 8.174 </v>
      </c>
      <c r="B48" s="20" t="str">
        <f t="shared" si="7"/>
        <v>I</v>
      </c>
      <c r="C48" s="34">
        <f t="shared" si="8"/>
        <v>30933.312000000002</v>
      </c>
      <c r="D48" s="17" t="str">
        <f t="shared" si="9"/>
        <v>vis</v>
      </c>
      <c r="E48" s="42">
        <f>VLOOKUP(C48,Active!C$21:E$973,3,FALSE)</f>
        <v>1247.9955745158788</v>
      </c>
      <c r="F48" s="20" t="s">
        <v>39</v>
      </c>
      <c r="G48" s="17" t="str">
        <f t="shared" si="10"/>
        <v>30933.312</v>
      </c>
      <c r="H48" s="34">
        <f t="shared" si="11"/>
        <v>-8920</v>
      </c>
      <c r="I48" s="43" t="s">
        <v>117</v>
      </c>
      <c r="J48" s="44" t="s">
        <v>118</v>
      </c>
      <c r="K48" s="43">
        <v>-8920</v>
      </c>
      <c r="L48" s="43" t="s">
        <v>119</v>
      </c>
      <c r="M48" s="44" t="s">
        <v>87</v>
      </c>
      <c r="N48" s="44"/>
      <c r="O48" s="45" t="s">
        <v>120</v>
      </c>
      <c r="P48" s="45" t="s">
        <v>121</v>
      </c>
    </row>
    <row r="49" spans="1:16" ht="12.75" customHeight="1" thickBot="1" x14ac:dyDescent="0.25">
      <c r="A49" s="34" t="str">
        <f t="shared" si="6"/>
        <v> PZ 8.174 </v>
      </c>
      <c r="B49" s="20" t="str">
        <f t="shared" si="7"/>
        <v>I</v>
      </c>
      <c r="C49" s="34">
        <f t="shared" si="8"/>
        <v>30962.199000000001</v>
      </c>
      <c r="D49" s="17" t="str">
        <f t="shared" si="9"/>
        <v>vis</v>
      </c>
      <c r="E49" s="42">
        <f>VLOOKUP(C49,Active!C$21:E$973,3,FALSE)</f>
        <v>1259.9906728321255</v>
      </c>
      <c r="F49" s="20" t="s">
        <v>39</v>
      </c>
      <c r="G49" s="17" t="str">
        <f t="shared" si="10"/>
        <v>30962.199</v>
      </c>
      <c r="H49" s="34">
        <f t="shared" si="11"/>
        <v>-8908</v>
      </c>
      <c r="I49" s="43" t="s">
        <v>122</v>
      </c>
      <c r="J49" s="44" t="s">
        <v>123</v>
      </c>
      <c r="K49" s="43">
        <v>-8908</v>
      </c>
      <c r="L49" s="43" t="s">
        <v>124</v>
      </c>
      <c r="M49" s="44" t="s">
        <v>87</v>
      </c>
      <c r="N49" s="44"/>
      <c r="O49" s="45" t="s">
        <v>120</v>
      </c>
      <c r="P49" s="45" t="s">
        <v>121</v>
      </c>
    </row>
    <row r="50" spans="1:16" ht="12.75" customHeight="1" thickBot="1" x14ac:dyDescent="0.25">
      <c r="A50" s="34" t="str">
        <f t="shared" si="6"/>
        <v> PZ 8.174 </v>
      </c>
      <c r="B50" s="20" t="str">
        <f t="shared" si="7"/>
        <v>I</v>
      </c>
      <c r="C50" s="34">
        <f t="shared" si="8"/>
        <v>31287.311000000002</v>
      </c>
      <c r="D50" s="17" t="str">
        <f t="shared" si="9"/>
        <v>vis</v>
      </c>
      <c r="E50" s="42">
        <f>VLOOKUP(C50,Active!C$21:E$973,3,FALSE)</f>
        <v>1394.9908598986885</v>
      </c>
      <c r="F50" s="20" t="s">
        <v>39</v>
      </c>
      <c r="G50" s="17" t="str">
        <f t="shared" si="10"/>
        <v>31287.311</v>
      </c>
      <c r="H50" s="34">
        <f t="shared" si="11"/>
        <v>-8773</v>
      </c>
      <c r="I50" s="43" t="s">
        <v>125</v>
      </c>
      <c r="J50" s="44" t="s">
        <v>126</v>
      </c>
      <c r="K50" s="43">
        <v>-8773</v>
      </c>
      <c r="L50" s="43" t="s">
        <v>124</v>
      </c>
      <c r="M50" s="44" t="s">
        <v>87</v>
      </c>
      <c r="N50" s="44"/>
      <c r="O50" s="45" t="s">
        <v>120</v>
      </c>
      <c r="P50" s="45" t="s">
        <v>121</v>
      </c>
    </row>
    <row r="51" spans="1:16" ht="12.75" customHeight="1" thickBot="1" x14ac:dyDescent="0.25">
      <c r="A51" s="34" t="str">
        <f t="shared" si="6"/>
        <v> PZ 8.174 </v>
      </c>
      <c r="B51" s="20" t="str">
        <f t="shared" si="7"/>
        <v>I</v>
      </c>
      <c r="C51" s="34">
        <f t="shared" si="8"/>
        <v>31641.295999999998</v>
      </c>
      <c r="D51" s="17" t="str">
        <f t="shared" si="9"/>
        <v>vis</v>
      </c>
      <c r="E51" s="42">
        <f>VLOOKUP(C51,Active!C$21:E$973,3,FALSE)</f>
        <v>1541.9803318922068</v>
      </c>
      <c r="F51" s="20" t="s">
        <v>39</v>
      </c>
      <c r="G51" s="17" t="str">
        <f t="shared" si="10"/>
        <v>31641.296</v>
      </c>
      <c r="H51" s="34">
        <f t="shared" si="11"/>
        <v>-8626</v>
      </c>
      <c r="I51" s="43" t="s">
        <v>127</v>
      </c>
      <c r="J51" s="44" t="s">
        <v>128</v>
      </c>
      <c r="K51" s="43">
        <v>-8626</v>
      </c>
      <c r="L51" s="43" t="s">
        <v>129</v>
      </c>
      <c r="M51" s="44" t="s">
        <v>87</v>
      </c>
      <c r="N51" s="44"/>
      <c r="O51" s="45" t="s">
        <v>120</v>
      </c>
      <c r="P51" s="45" t="s">
        <v>121</v>
      </c>
    </row>
    <row r="52" spans="1:16" ht="12.75" customHeight="1" thickBot="1" x14ac:dyDescent="0.25">
      <c r="A52" s="34" t="str">
        <f t="shared" si="6"/>
        <v> PZ 8.174 </v>
      </c>
      <c r="B52" s="20" t="str">
        <f t="shared" si="7"/>
        <v>I</v>
      </c>
      <c r="C52" s="34">
        <f t="shared" si="8"/>
        <v>31711.18</v>
      </c>
      <c r="D52" s="17" t="str">
        <f t="shared" si="9"/>
        <v>vis</v>
      </c>
      <c r="E52" s="42">
        <f>VLOOKUP(C52,Active!C$21:E$973,3,FALSE)</f>
        <v>1570.9991102607687</v>
      </c>
      <c r="F52" s="20" t="s">
        <v>39</v>
      </c>
      <c r="G52" s="17" t="str">
        <f t="shared" si="10"/>
        <v>31711.180</v>
      </c>
      <c r="H52" s="34">
        <f t="shared" si="11"/>
        <v>-8597</v>
      </c>
      <c r="I52" s="43" t="s">
        <v>130</v>
      </c>
      <c r="J52" s="44" t="s">
        <v>131</v>
      </c>
      <c r="K52" s="43">
        <v>-8597</v>
      </c>
      <c r="L52" s="43" t="s">
        <v>132</v>
      </c>
      <c r="M52" s="44" t="s">
        <v>87</v>
      </c>
      <c r="N52" s="44"/>
      <c r="O52" s="45" t="s">
        <v>120</v>
      </c>
      <c r="P52" s="45" t="s">
        <v>121</v>
      </c>
    </row>
    <row r="53" spans="1:16" ht="12.75" customHeight="1" thickBot="1" x14ac:dyDescent="0.25">
      <c r="A53" s="34" t="str">
        <f t="shared" si="6"/>
        <v> PZ 8.174 </v>
      </c>
      <c r="B53" s="20" t="str">
        <f t="shared" si="7"/>
        <v>I</v>
      </c>
      <c r="C53" s="34">
        <f t="shared" si="8"/>
        <v>32024.268</v>
      </c>
      <c r="D53" s="17" t="str">
        <f t="shared" si="9"/>
        <v>vis</v>
      </c>
      <c r="E53" s="42">
        <f>VLOOKUP(C53,Active!C$21:E$973,3,FALSE)</f>
        <v>1701.0064264111904</v>
      </c>
      <c r="F53" s="20" t="s">
        <v>39</v>
      </c>
      <c r="G53" s="17" t="str">
        <f t="shared" si="10"/>
        <v>32024.268</v>
      </c>
      <c r="H53" s="34">
        <f t="shared" si="11"/>
        <v>-8467</v>
      </c>
      <c r="I53" s="43" t="s">
        <v>133</v>
      </c>
      <c r="J53" s="44" t="s">
        <v>134</v>
      </c>
      <c r="K53" s="43">
        <v>-8467</v>
      </c>
      <c r="L53" s="43" t="s">
        <v>135</v>
      </c>
      <c r="M53" s="44" t="s">
        <v>87</v>
      </c>
      <c r="N53" s="44"/>
      <c r="O53" s="45" t="s">
        <v>120</v>
      </c>
      <c r="P53" s="45" t="s">
        <v>121</v>
      </c>
    </row>
    <row r="54" spans="1:16" ht="12.75" customHeight="1" thickBot="1" x14ac:dyDescent="0.25">
      <c r="A54" s="34" t="str">
        <f t="shared" si="6"/>
        <v> PZ 8.174 </v>
      </c>
      <c r="B54" s="20" t="str">
        <f t="shared" si="7"/>
        <v>I</v>
      </c>
      <c r="C54" s="34">
        <f t="shared" si="8"/>
        <v>32036.286</v>
      </c>
      <c r="D54" s="17" t="str">
        <f t="shared" si="9"/>
        <v>vis</v>
      </c>
      <c r="E54" s="42">
        <f>VLOOKUP(C54,Active!C$21:E$973,3,FALSE)</f>
        <v>1705.9968058747781</v>
      </c>
      <c r="F54" s="20" t="s">
        <v>39</v>
      </c>
      <c r="G54" s="17" t="str">
        <f t="shared" si="10"/>
        <v>32036.286</v>
      </c>
      <c r="H54" s="34">
        <f t="shared" si="11"/>
        <v>-8462</v>
      </c>
      <c r="I54" s="43" t="s">
        <v>136</v>
      </c>
      <c r="J54" s="44" t="s">
        <v>137</v>
      </c>
      <c r="K54" s="43">
        <v>-8462</v>
      </c>
      <c r="L54" s="43" t="s">
        <v>138</v>
      </c>
      <c r="M54" s="44" t="s">
        <v>87</v>
      </c>
      <c r="N54" s="44"/>
      <c r="O54" s="45" t="s">
        <v>120</v>
      </c>
      <c r="P54" s="45" t="s">
        <v>121</v>
      </c>
    </row>
    <row r="55" spans="1:16" ht="12.75" customHeight="1" thickBot="1" x14ac:dyDescent="0.25">
      <c r="A55" s="34" t="str">
        <f t="shared" si="6"/>
        <v> PZ 8.174 </v>
      </c>
      <c r="B55" s="20" t="str">
        <f t="shared" si="7"/>
        <v>I</v>
      </c>
      <c r="C55" s="34">
        <f t="shared" si="8"/>
        <v>32797.264000000003</v>
      </c>
      <c r="D55" s="17" t="str">
        <f t="shared" si="9"/>
        <v>vis</v>
      </c>
      <c r="E55" s="42">
        <f>VLOOKUP(C55,Active!C$21:E$973,3,FALSE)</f>
        <v>2021.986902683075</v>
      </c>
      <c r="F55" s="20" t="s">
        <v>39</v>
      </c>
      <c r="G55" s="17" t="str">
        <f t="shared" si="10"/>
        <v>32797.264</v>
      </c>
      <c r="H55" s="34">
        <f t="shared" si="11"/>
        <v>-8146</v>
      </c>
      <c r="I55" s="43" t="s">
        <v>139</v>
      </c>
      <c r="J55" s="44" t="s">
        <v>140</v>
      </c>
      <c r="K55" s="43">
        <v>-8146</v>
      </c>
      <c r="L55" s="43" t="s">
        <v>141</v>
      </c>
      <c r="M55" s="44" t="s">
        <v>87</v>
      </c>
      <c r="N55" s="44"/>
      <c r="O55" s="45" t="s">
        <v>120</v>
      </c>
      <c r="P55" s="45" t="s">
        <v>121</v>
      </c>
    </row>
    <row r="56" spans="1:16" ht="12.75" customHeight="1" thickBot="1" x14ac:dyDescent="0.25">
      <c r="A56" s="34" t="str">
        <f t="shared" si="6"/>
        <v> PZ 8.174 </v>
      </c>
      <c r="B56" s="20" t="str">
        <f t="shared" si="7"/>
        <v>I</v>
      </c>
      <c r="C56" s="34">
        <f t="shared" si="8"/>
        <v>32826.161999999997</v>
      </c>
      <c r="D56" s="17" t="str">
        <f t="shared" si="9"/>
        <v>vis</v>
      </c>
      <c r="E56" s="42">
        <f>VLOOKUP(C56,Active!C$21:E$973,3,FALSE)</f>
        <v>2033.9865686623334</v>
      </c>
      <c r="F56" s="20" t="s">
        <v>39</v>
      </c>
      <c r="G56" s="17" t="str">
        <f t="shared" si="10"/>
        <v>32826.162</v>
      </c>
      <c r="H56" s="34">
        <f t="shared" si="11"/>
        <v>-8134</v>
      </c>
      <c r="I56" s="43" t="s">
        <v>142</v>
      </c>
      <c r="J56" s="44" t="s">
        <v>143</v>
      </c>
      <c r="K56" s="43">
        <v>-8134</v>
      </c>
      <c r="L56" s="43" t="s">
        <v>144</v>
      </c>
      <c r="M56" s="44" t="s">
        <v>87</v>
      </c>
      <c r="N56" s="44"/>
      <c r="O56" s="45" t="s">
        <v>120</v>
      </c>
      <c r="P56" s="45" t="s">
        <v>121</v>
      </c>
    </row>
    <row r="57" spans="1:16" ht="12.75" customHeight="1" thickBot="1" x14ac:dyDescent="0.25">
      <c r="A57" s="34" t="str">
        <f t="shared" si="6"/>
        <v> PZ 8.174 </v>
      </c>
      <c r="B57" s="20" t="str">
        <f t="shared" si="7"/>
        <v>I</v>
      </c>
      <c r="C57" s="34">
        <f t="shared" si="8"/>
        <v>33180.207999999999</v>
      </c>
      <c r="D57" s="17" t="str">
        <f t="shared" si="9"/>
        <v>vis</v>
      </c>
      <c r="E57" s="42">
        <f>VLOOKUP(C57,Active!C$21:E$973,3,FALSE)</f>
        <v>2181.0013704234757</v>
      </c>
      <c r="F57" s="20" t="s">
        <v>39</v>
      </c>
      <c r="G57" s="17" t="str">
        <f t="shared" si="10"/>
        <v>33180.208</v>
      </c>
      <c r="H57" s="34">
        <f t="shared" si="11"/>
        <v>-7987</v>
      </c>
      <c r="I57" s="43" t="s">
        <v>145</v>
      </c>
      <c r="J57" s="44" t="s">
        <v>146</v>
      </c>
      <c r="K57" s="43">
        <v>-7987</v>
      </c>
      <c r="L57" s="43" t="s">
        <v>147</v>
      </c>
      <c r="M57" s="44" t="s">
        <v>87</v>
      </c>
      <c r="N57" s="44"/>
      <c r="O57" s="45" t="s">
        <v>120</v>
      </c>
      <c r="P57" s="45" t="s">
        <v>121</v>
      </c>
    </row>
    <row r="58" spans="1:16" ht="12.75" customHeight="1" thickBot="1" x14ac:dyDescent="0.25">
      <c r="A58" s="34" t="str">
        <f t="shared" si="6"/>
        <v> AN 289.191 </v>
      </c>
      <c r="B58" s="20" t="str">
        <f t="shared" si="7"/>
        <v>I</v>
      </c>
      <c r="C58" s="34">
        <f t="shared" si="8"/>
        <v>38661.336000000003</v>
      </c>
      <c r="D58" s="17" t="str">
        <f t="shared" si="9"/>
        <v>vis</v>
      </c>
      <c r="E58" s="42">
        <f>VLOOKUP(C58,Active!C$21:E$973,3,FALSE)</f>
        <v>4456.9964285442902</v>
      </c>
      <c r="F58" s="20" t="s">
        <v>39</v>
      </c>
      <c r="G58" s="17" t="str">
        <f t="shared" si="10"/>
        <v>38661.336</v>
      </c>
      <c r="H58" s="34">
        <f t="shared" si="11"/>
        <v>-5711</v>
      </c>
      <c r="I58" s="43" t="s">
        <v>148</v>
      </c>
      <c r="J58" s="44" t="s">
        <v>149</v>
      </c>
      <c r="K58" s="43">
        <v>-5711</v>
      </c>
      <c r="L58" s="43" t="s">
        <v>150</v>
      </c>
      <c r="M58" s="44" t="s">
        <v>151</v>
      </c>
      <c r="N58" s="44" t="s">
        <v>152</v>
      </c>
      <c r="O58" s="45" t="s">
        <v>153</v>
      </c>
      <c r="P58" s="45" t="s">
        <v>154</v>
      </c>
    </row>
    <row r="59" spans="1:16" ht="12.75" customHeight="1" thickBot="1" x14ac:dyDescent="0.25">
      <c r="A59" s="34" t="str">
        <f t="shared" si="6"/>
        <v> AN 291.112 </v>
      </c>
      <c r="B59" s="20" t="str">
        <f t="shared" si="7"/>
        <v>I</v>
      </c>
      <c r="C59" s="34">
        <f t="shared" si="8"/>
        <v>39682.428999999996</v>
      </c>
      <c r="D59" s="17" t="str">
        <f t="shared" si="9"/>
        <v>vis</v>
      </c>
      <c r="E59" s="42">
        <f>VLOOKUP(C59,Active!C$21:E$973,3,FALSE)</f>
        <v>4880.9972221549742</v>
      </c>
      <c r="F59" s="20" t="s">
        <v>39</v>
      </c>
      <c r="G59" s="17" t="str">
        <f t="shared" si="10"/>
        <v>39682.429</v>
      </c>
      <c r="H59" s="34">
        <f t="shared" si="11"/>
        <v>-5287</v>
      </c>
      <c r="I59" s="43" t="s">
        <v>155</v>
      </c>
      <c r="J59" s="44" t="s">
        <v>156</v>
      </c>
      <c r="K59" s="43">
        <v>-5287</v>
      </c>
      <c r="L59" s="43" t="s">
        <v>150</v>
      </c>
      <c r="M59" s="44" t="s">
        <v>157</v>
      </c>
      <c r="N59" s="44"/>
      <c r="O59" s="45" t="s">
        <v>158</v>
      </c>
      <c r="P59" s="45" t="s">
        <v>159</v>
      </c>
    </row>
    <row r="60" spans="1:16" ht="12.75" customHeight="1" thickBot="1" x14ac:dyDescent="0.25">
      <c r="A60" s="34" t="str">
        <f t="shared" si="6"/>
        <v> AN 291.112 </v>
      </c>
      <c r="B60" s="20" t="str">
        <f t="shared" si="7"/>
        <v>I</v>
      </c>
      <c r="C60" s="34">
        <f t="shared" si="8"/>
        <v>39682.43</v>
      </c>
      <c r="D60" s="17" t="str">
        <f t="shared" si="9"/>
        <v>vis</v>
      </c>
      <c r="E60" s="42">
        <f>VLOOKUP(C60,Active!C$21:E$973,3,FALSE)</f>
        <v>4880.9976373970685</v>
      </c>
      <c r="F60" s="20" t="s">
        <v>39</v>
      </c>
      <c r="G60" s="17" t="str">
        <f t="shared" si="10"/>
        <v>39682.430</v>
      </c>
      <c r="H60" s="34">
        <f t="shared" si="11"/>
        <v>-5287</v>
      </c>
      <c r="I60" s="43" t="s">
        <v>160</v>
      </c>
      <c r="J60" s="44" t="s">
        <v>161</v>
      </c>
      <c r="K60" s="43">
        <v>-5287</v>
      </c>
      <c r="L60" s="43" t="s">
        <v>162</v>
      </c>
      <c r="M60" s="44" t="s">
        <v>157</v>
      </c>
      <c r="N60" s="44"/>
      <c r="O60" s="45" t="s">
        <v>163</v>
      </c>
      <c r="P60" s="45" t="s">
        <v>159</v>
      </c>
    </row>
    <row r="61" spans="1:16" ht="12.75" customHeight="1" thickBot="1" x14ac:dyDescent="0.25">
      <c r="A61" s="34" t="str">
        <f t="shared" si="6"/>
        <v> AN 291.112 </v>
      </c>
      <c r="B61" s="20" t="str">
        <f t="shared" si="7"/>
        <v>I</v>
      </c>
      <c r="C61" s="34">
        <f t="shared" si="8"/>
        <v>39694.47</v>
      </c>
      <c r="D61" s="17" t="str">
        <f t="shared" si="9"/>
        <v>vis</v>
      </c>
      <c r="E61" s="42">
        <f>VLOOKUP(C61,Active!C$21:E$973,3,FALSE)</f>
        <v>4885.9971521866837</v>
      </c>
      <c r="F61" s="20" t="s">
        <v>39</v>
      </c>
      <c r="G61" s="17" t="str">
        <f t="shared" si="10"/>
        <v>39694.470</v>
      </c>
      <c r="H61" s="34">
        <f t="shared" si="11"/>
        <v>-5282</v>
      </c>
      <c r="I61" s="43" t="s">
        <v>164</v>
      </c>
      <c r="J61" s="44" t="s">
        <v>165</v>
      </c>
      <c r="K61" s="43">
        <v>-5282</v>
      </c>
      <c r="L61" s="43" t="s">
        <v>150</v>
      </c>
      <c r="M61" s="44" t="s">
        <v>157</v>
      </c>
      <c r="N61" s="44"/>
      <c r="O61" s="45" t="s">
        <v>158</v>
      </c>
      <c r="P61" s="45" t="s">
        <v>159</v>
      </c>
    </row>
    <row r="62" spans="1:16" ht="12.75" customHeight="1" thickBot="1" x14ac:dyDescent="0.25">
      <c r="A62" s="34" t="str">
        <f t="shared" si="6"/>
        <v> AJ 86.114 </v>
      </c>
      <c r="B62" s="20" t="str">
        <f t="shared" si="7"/>
        <v>I</v>
      </c>
      <c r="C62" s="34">
        <f t="shared" si="8"/>
        <v>41548.813199999997</v>
      </c>
      <c r="D62" s="17" t="str">
        <f t="shared" si="9"/>
        <v>vis</v>
      </c>
      <c r="E62" s="42">
        <f>VLOOKUP(C62,Active!C$21:E$973,3,FALSE)</f>
        <v>5655.9985021387238</v>
      </c>
      <c r="F62" s="20" t="s">
        <v>39</v>
      </c>
      <c r="G62" s="17" t="str">
        <f t="shared" si="10"/>
        <v>41548.8132</v>
      </c>
      <c r="H62" s="34">
        <f t="shared" si="11"/>
        <v>-4512</v>
      </c>
      <c r="I62" s="43" t="s">
        <v>176</v>
      </c>
      <c r="J62" s="44" t="s">
        <v>177</v>
      </c>
      <c r="K62" s="43">
        <v>-4512</v>
      </c>
      <c r="L62" s="43" t="s">
        <v>178</v>
      </c>
      <c r="M62" s="44" t="s">
        <v>151</v>
      </c>
      <c r="N62" s="44" t="s">
        <v>152</v>
      </c>
      <c r="O62" s="45" t="s">
        <v>179</v>
      </c>
      <c r="P62" s="45" t="s">
        <v>180</v>
      </c>
    </row>
    <row r="63" spans="1:16" ht="12.75" customHeight="1" thickBot="1" x14ac:dyDescent="0.25">
      <c r="A63" s="34" t="str">
        <f t="shared" si="6"/>
        <v>VSB 47 </v>
      </c>
      <c r="B63" s="20" t="str">
        <f t="shared" si="7"/>
        <v>I</v>
      </c>
      <c r="C63" s="34">
        <f t="shared" si="8"/>
        <v>50663.976000000002</v>
      </c>
      <c r="D63" s="17" t="str">
        <f t="shared" si="9"/>
        <v>vis</v>
      </c>
      <c r="E63" s="42">
        <f>VLOOKUP(C63,Active!C$21:E$973,3,FALSE)</f>
        <v>9440.9977735964749</v>
      </c>
      <c r="F63" s="20" t="s">
        <v>39</v>
      </c>
      <c r="G63" s="17" t="str">
        <f t="shared" si="10"/>
        <v>50663.976</v>
      </c>
      <c r="H63" s="34">
        <f t="shared" si="11"/>
        <v>-727</v>
      </c>
      <c r="I63" s="43" t="s">
        <v>267</v>
      </c>
      <c r="J63" s="44" t="s">
        <v>268</v>
      </c>
      <c r="K63" s="43">
        <v>-727</v>
      </c>
      <c r="L63" s="43" t="s">
        <v>205</v>
      </c>
      <c r="M63" s="44" t="s">
        <v>269</v>
      </c>
      <c r="N63" s="44" t="s">
        <v>39</v>
      </c>
      <c r="O63" s="45" t="s">
        <v>270</v>
      </c>
      <c r="P63" s="46" t="s">
        <v>271</v>
      </c>
    </row>
    <row r="64" spans="1:16" ht="12.75" customHeight="1" thickBot="1" x14ac:dyDescent="0.25">
      <c r="A64" s="34" t="str">
        <f t="shared" si="6"/>
        <v>VSB 47 </v>
      </c>
      <c r="B64" s="20" t="str">
        <f t="shared" si="7"/>
        <v>I</v>
      </c>
      <c r="C64" s="34">
        <f t="shared" si="8"/>
        <v>51384.050999999999</v>
      </c>
      <c r="D64" s="17" t="str">
        <f t="shared" si="9"/>
        <v>vis</v>
      </c>
      <c r="E64" s="42">
        <f>VLOOKUP(C64,Active!C$21:E$973,3,FALSE)</f>
        <v>9740.0032231091191</v>
      </c>
      <c r="F64" s="20" t="s">
        <v>39</v>
      </c>
      <c r="G64" s="17" t="str">
        <f t="shared" si="10"/>
        <v>51384.051</v>
      </c>
      <c r="H64" s="34">
        <f t="shared" si="11"/>
        <v>-428</v>
      </c>
      <c r="I64" s="43" t="s">
        <v>272</v>
      </c>
      <c r="J64" s="44" t="s">
        <v>273</v>
      </c>
      <c r="K64" s="43">
        <v>-428</v>
      </c>
      <c r="L64" s="43" t="s">
        <v>83</v>
      </c>
      <c r="M64" s="44" t="s">
        <v>269</v>
      </c>
      <c r="N64" s="44" t="s">
        <v>39</v>
      </c>
      <c r="O64" s="45" t="s">
        <v>270</v>
      </c>
      <c r="P64" s="46" t="s">
        <v>271</v>
      </c>
    </row>
    <row r="65" spans="1:16" ht="12.75" customHeight="1" thickBot="1" x14ac:dyDescent="0.25">
      <c r="A65" s="34" t="str">
        <f t="shared" si="6"/>
        <v>BAVM 171 </v>
      </c>
      <c r="B65" s="20" t="str">
        <f t="shared" si="7"/>
        <v>I</v>
      </c>
      <c r="C65" s="34">
        <f t="shared" si="8"/>
        <v>52867.519999999997</v>
      </c>
      <c r="D65" s="17" t="str">
        <f t="shared" si="9"/>
        <v>vis</v>
      </c>
      <c r="E65" s="42">
        <f>VLOOKUP(C65,Active!C$21:E$973,3,FALSE)</f>
        <v>10356.001994324719</v>
      </c>
      <c r="F65" s="20" t="s">
        <v>39</v>
      </c>
      <c r="G65" s="17" t="str">
        <f t="shared" si="10"/>
        <v>52867.52</v>
      </c>
      <c r="H65" s="34">
        <f t="shared" si="11"/>
        <v>188</v>
      </c>
      <c r="I65" s="43" t="s">
        <v>279</v>
      </c>
      <c r="J65" s="44" t="s">
        <v>280</v>
      </c>
      <c r="K65" s="43">
        <v>188</v>
      </c>
      <c r="L65" s="43" t="s">
        <v>281</v>
      </c>
      <c r="M65" s="44" t="s">
        <v>157</v>
      </c>
      <c r="N65" s="44"/>
      <c r="O65" s="45" t="s">
        <v>282</v>
      </c>
      <c r="P65" s="46" t="s">
        <v>283</v>
      </c>
    </row>
    <row r="66" spans="1:16" ht="12.75" customHeight="1" thickBot="1" x14ac:dyDescent="0.25">
      <c r="A66" s="34" t="str">
        <f t="shared" si="6"/>
        <v>BAVM 192 </v>
      </c>
      <c r="B66" s="20" t="str">
        <f t="shared" si="7"/>
        <v>I</v>
      </c>
      <c r="C66" s="34">
        <f t="shared" si="8"/>
        <v>53621.300999999999</v>
      </c>
      <c r="D66" s="17" t="str">
        <f t="shared" si="9"/>
        <v>vis</v>
      </c>
      <c r="E66" s="42">
        <f>VLOOKUP(C66,Active!C$21:E$973,3,FALSE)</f>
        <v>10669.003593795735</v>
      </c>
      <c r="F66" s="20" t="s">
        <v>39</v>
      </c>
      <c r="G66" s="17" t="str">
        <f t="shared" si="10"/>
        <v>53621.301</v>
      </c>
      <c r="H66" s="34">
        <f t="shared" si="11"/>
        <v>501</v>
      </c>
      <c r="I66" s="43" t="s">
        <v>284</v>
      </c>
      <c r="J66" s="44" t="s">
        <v>285</v>
      </c>
      <c r="K66" s="43">
        <v>501</v>
      </c>
      <c r="L66" s="43" t="s">
        <v>193</v>
      </c>
      <c r="M66" s="44" t="s">
        <v>157</v>
      </c>
      <c r="N66" s="44"/>
      <c r="O66" s="45" t="s">
        <v>282</v>
      </c>
      <c r="P66" s="46" t="s">
        <v>286</v>
      </c>
    </row>
    <row r="67" spans="1:16" x14ac:dyDescent="0.2">
      <c r="B67" s="20"/>
      <c r="F67" s="20"/>
    </row>
    <row r="68" spans="1:16" x14ac:dyDescent="0.2">
      <c r="B68" s="20"/>
      <c r="F68" s="20"/>
    </row>
    <row r="69" spans="1:16" x14ac:dyDescent="0.2">
      <c r="B69" s="20"/>
      <c r="F69" s="20"/>
    </row>
    <row r="70" spans="1:16" x14ac:dyDescent="0.2">
      <c r="B70" s="20"/>
      <c r="F70" s="20"/>
    </row>
    <row r="71" spans="1:16" x14ac:dyDescent="0.2">
      <c r="B71" s="20"/>
      <c r="F71" s="20"/>
    </row>
    <row r="72" spans="1:16" x14ac:dyDescent="0.2">
      <c r="B72" s="20"/>
      <c r="F72" s="20"/>
    </row>
    <row r="73" spans="1:16" x14ac:dyDescent="0.2">
      <c r="B73" s="20"/>
      <c r="F73" s="20"/>
    </row>
    <row r="74" spans="1:16" x14ac:dyDescent="0.2">
      <c r="B74" s="20"/>
      <c r="F74" s="20"/>
    </row>
    <row r="75" spans="1:16" x14ac:dyDescent="0.2">
      <c r="B75" s="20"/>
      <c r="F75" s="20"/>
    </row>
    <row r="76" spans="1:16" x14ac:dyDescent="0.2">
      <c r="B76" s="20"/>
      <c r="F76" s="20"/>
    </row>
    <row r="77" spans="1:16" x14ac:dyDescent="0.2">
      <c r="B77" s="20"/>
      <c r="F77" s="20"/>
    </row>
    <row r="78" spans="1:16" x14ac:dyDescent="0.2">
      <c r="B78" s="20"/>
      <c r="F78" s="20"/>
    </row>
    <row r="79" spans="1:16" x14ac:dyDescent="0.2">
      <c r="B79" s="20"/>
      <c r="F79" s="20"/>
    </row>
    <row r="80" spans="1:1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</sheetData>
  <phoneticPr fontId="8" type="noConversion"/>
  <hyperlinks>
    <hyperlink ref="A3" r:id="rId1" xr:uid="{00000000-0004-0000-0100-000000000000}"/>
    <hyperlink ref="P11" r:id="rId2" display="http://www.konkoly.hu/cgi-bin/IBVS?456" xr:uid="{00000000-0004-0000-0100-000001000000}"/>
    <hyperlink ref="P17" r:id="rId3" display="http://www.konkoly.hu/cgi-bin/IBVS?1053" xr:uid="{00000000-0004-0000-0100-000002000000}"/>
    <hyperlink ref="P63" r:id="rId4" display="http://vsolj.cetus-net.org/no47.pdf" xr:uid="{00000000-0004-0000-0100-000003000000}"/>
    <hyperlink ref="P64" r:id="rId5" display="http://vsolj.cetus-net.org/no47.pdf" xr:uid="{00000000-0004-0000-0100-000004000000}"/>
    <hyperlink ref="P36" r:id="rId6" display="http://www.konkoly.hu/cgi-bin/IBVS?5595" xr:uid="{00000000-0004-0000-0100-000005000000}"/>
    <hyperlink ref="P65" r:id="rId7" display="http://www.bav-astro.de/sfs/BAVM_link.php?BAVMnr=171" xr:uid="{00000000-0004-0000-0100-000006000000}"/>
    <hyperlink ref="P66" r:id="rId8" display="http://www.bav-astro.de/sfs/BAVM_link.php?BAVMnr=192" xr:uid="{00000000-0004-0000-0100-000007000000}"/>
    <hyperlink ref="P37" r:id="rId9" display="http://www.bav-astro.de/sfs/BAVM_link.php?BAVMnr=214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2024-07-27T06:33:40Z</dcterms:modified>
</cp:coreProperties>
</file>