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CB75FE7-1813-4E2B-91CC-E1A364C78E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9" i="1"/>
  <c r="C21" i="1"/>
  <c r="Q21" i="1"/>
  <c r="C17" i="1"/>
  <c r="D9" i="1"/>
  <c r="A21" i="1"/>
  <c r="F16" i="1"/>
  <c r="E21" i="1"/>
  <c r="F21" i="1"/>
  <c r="G21" i="1"/>
  <c r="I21" i="1"/>
  <c r="C12" i="1"/>
  <c r="C11" i="1"/>
  <c r="O22" i="1" l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<sst xmlns="http://schemas.openxmlformats.org/spreadsheetml/2006/main" count="52" uniqueCount="48">
  <si>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</si>
  <si>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</si>
  <si>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</si>
  <si>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</si>
  <si>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</si>
  <si>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</si>
  <si>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</si>
  <si>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</si>
  <si>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</si>
  <si>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</si>
  <si>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</si>
  <si>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</si>
  <si>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</si>
  <si>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</si>
  <si>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</si>
  <si>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</si>
  <si>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</si>
  <si>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</si>
  <si>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</si>
  <si>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</si>
  <si>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</si>
  <si>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</si>
  <si>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</si>
  <si>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</si>
  <si>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</si>
  <si>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</si>
  <si>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</si>
  <si>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</si>
  <si>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</si>
  <si>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</si>
  <si>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</si>
  <si>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</si>
  <si>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</si>
  <si>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</si>
  <si>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</si>
  <si>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</si>
  <si>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</si>
  <si>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</si>
  <si>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</si>
  <si>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</si>
  <si>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</si>
  <si>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</si>
  <si>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V0808 Aql</t>
  </si>
  <si>
    <t>G5711-1019</t>
  </si>
  <si>
    <t>EA</t>
  </si>
  <si>
    <t>JAVSO 49, 106</t>
  </si>
  <si>
    <t>I</t>
  </si>
  <si>
    <t>V0808 Aql / G5711-1019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</si>
</sst>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2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V0808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E-45AF-A629-8E0709C0DE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-4.0670000002137385E-2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1E-45AF-A629-8E0709C0DE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1E-45AF-A629-8E0709C0DE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1E-45AF-A629-8E0709C0DE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1E-45AF-A629-8E0709C0DE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1E-45AF-A629-8E0709C0DE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7.7999999999999999E-5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1E-45AF-A629-8E0709C0DE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-4.0670000002137385E-2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1E-45AF-A629-8E0709C0DE8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1E-45AF-A629-8E0709C0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860016"/>
        <c:axId val="1"/>
      </c:scatterChart>
      <c:valAx>
        <c:axId val="697860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860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E490CE6-F2C7-0113-C64E-6CBAAC613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47</v>
      </c>
      <c r="F1" s="35" t="s">
        <v>42</v>
      </c>
      <c r="G1" s="36">
        <v>0</v>
      </c>
      <c r="H1" s="31"/>
      <c r="I1" s="37" t="s">
        <v>43</v>
      </c>
      <c r="J1" s="35" t="s">
        <v>42</v>
      </c>
      <c r="K1" s="34">
        <v>19.07263</v>
      </c>
      <c r="L1" s="38">
        <v>-9.3348999999999993</v>
      </c>
      <c r="M1" s="39">
        <v>27929.963</v>
      </c>
      <c r="N1" s="39">
        <v>1.5738730000000001</v>
      </c>
      <c r="O1" s="40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1">
        <v>27929.963</v>
      </c>
      <c r="D7" s="29"/>
    </row>
    <row r="8" spans="1:15" x14ac:dyDescent="0.2">
      <c r="A8" t="s">
        <v>3</v>
      </c>
      <c r="C8" s="41">
        <v>1.5738730000000001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-2.1049635113160492E-6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58338.722563000003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1.5738708950364888</v>
      </c>
      <c r="E16" s="14" t="s">
        <v>30</v>
      </c>
      <c r="F16" s="33">
        <f ca="1">NOW()+15018.5+$C$5/24</f>
        <v>60320.717130555553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20581.5</v>
      </c>
    </row>
    <row r="18" spans="1:21" ht="14.25" thickTop="1" thickBot="1" x14ac:dyDescent="0.25">
      <c r="A18" s="16" t="s">
        <v>5</v>
      </c>
      <c r="B18" s="10"/>
      <c r="C18" s="19">
        <f ca="1">+C15</f>
        <v>58338.722563000003</v>
      </c>
      <c r="D18" s="20">
        <f ca="1">+C16</f>
        <v>1.5738708950364888</v>
      </c>
      <c r="E18" s="14" t="s">
        <v>36</v>
      </c>
      <c r="F18" s="23">
        <f ca="1">ROUND(2*(F16-$C$15)/$C$16,0)/2+F15</f>
        <v>1260.5</v>
      </c>
    </row>
    <row r="19" spans="1:21" ht="13.5" thickTop="1" x14ac:dyDescent="0.2">
      <c r="E19" s="14" t="s">
        <v>31</v>
      </c>
      <c r="F19" s="18">
        <f ca="1">+$C$15+$C$16*F18-15018.5-$C$5/24</f>
        <v>45304.482659526831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27929.963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12911.463</v>
      </c>
    </row>
    <row r="22" spans="1:21" x14ac:dyDescent="0.2">
      <c r="A22" t="s">
        <v>45</v>
      </c>
      <c r="B22" t="s">
        <v>46</v>
      </c>
      <c r="C22" s="8">
        <v>58338.722563000003</v>
      </c>
      <c r="D22" s="8">
        <v>7.7999999999999999E-5</v>
      </c>
      <c r="E22">
        <f>+(C22-C$7)/C$8</f>
        <v>19320.974159287314</v>
      </c>
      <c r="F22">
        <f>ROUND(2*E22,0)/2</f>
        <v>19321</v>
      </c>
      <c r="G22">
        <f>+C22-(C$7+F22*C$8)</f>
        <v>-4.0670000002137385E-2</v>
      </c>
      <c r="I22">
        <f>+G22</f>
        <v>-4.0670000002137385E-2</v>
      </c>
      <c r="O22">
        <f ca="1">+C$11+C$12*$F22</f>
        <v>-4.0670000002137385E-2</v>
      </c>
      <c r="Q22" s="2"/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2024-01-11T04:12:40Z</dcterms:modified>
</cp:coreProperties>
</file>