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3CD6A4A-6F9E-4C42-8FB5-5D1B26B330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J23" i="1"/>
  <c r="F22" i="1"/>
  <c r="G22" i="1"/>
  <c r="I22" i="1"/>
  <c r="E23" i="1"/>
  <c r="G11" i="1"/>
  <c r="F11" i="1"/>
  <c r="Q23" i="1"/>
  <c r="E22" i="1"/>
  <c r="Q22" i="1"/>
  <c r="C21" i="1"/>
  <c r="E21" i="1"/>
  <c r="F21" i="1"/>
  <c r="E14" i="1"/>
  <c r="E15" i="1" s="1"/>
  <c r="G21" i="1"/>
  <c r="Q21" i="1"/>
  <c r="C17" i="1"/>
  <c r="H21" i="1"/>
  <c r="C12" i="1"/>
  <c r="C16" i="1" l="1"/>
  <c r="D18" i="1" s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<sst xmlns="http://schemas.openxmlformats.org/spreadsheetml/2006/main" count="54" uniqueCount="49">
  <si>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</si>
  <si>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</si>
  <si>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</si>
  <si>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</si>
  <si>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</si>
  <si>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</si>
  <si>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</si>
  <si>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</si>
  <si>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</si>
  <si>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</si>
  <si>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</si>
  <si>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</si>
  <si>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</si>
  <si>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</si>
  <si>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</si>
  <si>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</si>
  <si>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</si>
  <si>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</si>
  <si>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</si>
  <si>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</si>
  <si>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</si>
  <si>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</si>
  <si>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</si>
  <si>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</si>
  <si>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</si>
  <si>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</si>
  <si>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</si>
  <si>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</si>
  <si>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</si>
  <si>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</si>
  <si>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</si>
  <si>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</si>
  <si>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</si>
  <si>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</si>
  <si>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</si>
  <si>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</si>
  <si>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</si>
  <si>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</si>
  <si>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</si>
  <si>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</si>
  <si>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V0871 Aql / na</t>
  </si>
  <si>
    <t>EA/SD:</t>
  </si>
  <si>
    <t>OEJV 0160</t>
  </si>
  <si>
    <t>II</t>
  </si>
  <si>
    <t>OEJV</t>
  </si>
  <si>
    <t>IBVS 6093</t>
  </si>
  <si>
    <t>I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</si>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</sst>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7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V0871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29-4638-B59B-6EB668842F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2.6996730000028037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29-4638-B59B-6EB668842F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2.7991560000009486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29-4638-B59B-6EB668842F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29-4638-B59B-6EB668842F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29-4638-B59B-6EB668842F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29-4638-B59B-6EB668842F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29-4638-B59B-6EB668842F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1.2514152134590617E-4</c:v>
                </c:pt>
                <c:pt idx="1">
                  <c:v>2.6963640062523804</c:v>
                </c:pt>
                <c:pt idx="2">
                  <c:v>2.8023398522300256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29-4638-B59B-6EB668842F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5813.5</c:v>
                </c:pt>
                <c:pt idx="2">
                  <c:v>6042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29-4638-B59B-6EB66884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15920"/>
        <c:axId val="1"/>
      </c:scatterChart>
      <c:valAx>
        <c:axId val="61371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1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5488721804511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D216B4-5AC8-68E5-A039-07771F6C4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38</v>
      </c>
      <c r="D4" s="29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38637.279999999999</v>
      </c>
      <c r="D7" s="30" t="s">
        <v>39</v>
      </c>
    </row>
    <row r="8" spans="1:7" x14ac:dyDescent="0.2">
      <c r="A8" t="s">
        <v>3</v>
      </c>
      <c r="C8" s="37">
        <v>2.9526819999999998</v>
      </c>
      <c r="D8" s="30" t="s">
        <v>39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1.2514152134590617E-4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4.63789260296041E-4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 x14ac:dyDescent="0.2">
      <c r="A14" s="10"/>
      <c r="B14" s="10"/>
      <c r="C14" s="10"/>
      <c r="D14" s="14" t="s">
        <v>30</v>
      </c>
      <c r="E14" s="15">
        <f ca="1">NOW()+15018.5+$C$9/24</f>
        <v>60320.719879976852</v>
      </c>
    </row>
    <row r="15" spans="1:7" x14ac:dyDescent="0.2">
      <c r="A15" s="12" t="s">
        <v>17</v>
      </c>
      <c r="B15" s="10"/>
      <c r="C15" s="13">
        <f ca="1">(C7+C11)+(C8+C12)*INT(MAX(F21:F3533))</f>
        <v>56480.186983852225</v>
      </c>
      <c r="D15" s="14" t="s">
        <v>36</v>
      </c>
      <c r="E15" s="15">
        <f ca="1">ROUND(2*(E14-$C$7)/$C$8,0)/2+E13</f>
        <v>7344.5</v>
      </c>
    </row>
    <row r="16" spans="1:7" x14ac:dyDescent="0.2">
      <c r="A16" s="16" t="s">
        <v>4</v>
      </c>
      <c r="B16" s="10"/>
      <c r="C16" s="17">
        <f ca="1">+C8+C12</f>
        <v>2.9531457892602959</v>
      </c>
      <c r="D16" s="14" t="s">
        <v>37</v>
      </c>
      <c r="E16" s="24">
        <f ca="1">ROUND(2*(E14-$C$15)/$C$16,0)/2+E13</f>
        <v>1301.5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D17" s="14" t="s">
        <v>31</v>
      </c>
      <c r="E17" s="18">
        <f ca="1">+$C$15+$C$16*E16-15018.5-$C$9/24</f>
        <v>45305.602061907834</v>
      </c>
    </row>
    <row r="18" spans="1:18" ht="14.25" thickTop="1" thickBot="1" x14ac:dyDescent="0.25">
      <c r="A18" s="16" t="s">
        <v>5</v>
      </c>
      <c r="B18" s="10"/>
      <c r="C18" s="19">
        <f ca="1">+C15</f>
        <v>56480.186983852225</v>
      </c>
      <c r="D18" s="20">
        <f ca="1">+C16</f>
        <v>2.9531457892602959</v>
      </c>
      <c r="E18" s="21" t="s">
        <v>32</v>
      </c>
    </row>
    <row r="19" spans="1:18" ht="13.5" thickTop="1" x14ac:dyDescent="0.2">
      <c r="A19" s="25" t="s">
        <v>33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44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18" x14ac:dyDescent="0.2">
      <c r="A21" t="s">
        <v>39</v>
      </c>
      <c r="C21" s="8">
        <f>C$7</f>
        <v>38637.279999999999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1.2514152134590617E-4</v>
      </c>
      <c r="Q21" s="2">
        <f>+C21-15018.5</f>
        <v>23618.78</v>
      </c>
    </row>
    <row r="22" spans="1:18" x14ac:dyDescent="0.2">
      <c r="A22" s="31" t="s">
        <v>42</v>
      </c>
      <c r="B22" s="32" t="s">
        <v>43</v>
      </c>
      <c r="C22" s="33">
        <v>55805.396480000003</v>
      </c>
      <c r="D22" s="33">
        <v>2.9999999999999997E-4</v>
      </c>
      <c r="E22">
        <f>+(C22-C$7)/C$8</f>
        <v>5814.414312140625</v>
      </c>
      <c r="F22" s="36">
        <f>ROUND(2*E22,0)/2-1</f>
        <v>5813.5</v>
      </c>
      <c r="G22">
        <f>+C22-(C$7+F22*C$8)</f>
        <v>2.6996730000028037</v>
      </c>
      <c r="I22">
        <f>+G22</f>
        <v>2.6996730000028037</v>
      </c>
      <c r="O22">
        <f ca="1">+C$11+C$12*$F22</f>
        <v>2.6963640062523804</v>
      </c>
      <c r="Q22" s="2">
        <f>+C22-15018.5</f>
        <v>40786.896480000003</v>
      </c>
    </row>
    <row r="23" spans="1:18" x14ac:dyDescent="0.2">
      <c r="A23" s="34" t="s">
        <v>45</v>
      </c>
      <c r="B23" s="35" t="s">
        <v>46</v>
      </c>
      <c r="C23" s="34">
        <v>56480.183799999999</v>
      </c>
      <c r="D23" s="34">
        <v>2.0000000000000001E-4</v>
      </c>
      <c r="E23">
        <f>+(C23-C$7)/C$8</f>
        <v>6042.948004559923</v>
      </c>
      <c r="F23" s="36">
        <f>ROUND(2*E23,0)/2-1</f>
        <v>6042</v>
      </c>
      <c r="G23">
        <f>+C23-(C$7+F23*C$8)</f>
        <v>2.7991560000009486</v>
      </c>
      <c r="J23">
        <f>+G23</f>
        <v>2.7991560000009486</v>
      </c>
      <c r="O23">
        <f ca="1">+C$11+C$12*$F23</f>
        <v>2.8023398522300256</v>
      </c>
      <c r="Q23" s="2">
        <f>+C23-15018.5</f>
        <v>41461.683799999999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2024-01-11T04:16:37Z</dcterms:modified>
</cp:coreProperties>
</file>