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C08C8D7-3C63-4F2F-AF2A-DDD162C1713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E24" i="1"/>
  <c r="F24" i="1"/>
  <c r="C8" i="1"/>
  <c r="E9" i="1"/>
  <c r="D9" i="1"/>
  <c r="E23" i="1"/>
  <c r="F23" i="1"/>
  <c r="Q24" i="1"/>
  <c r="Q25" i="1"/>
  <c r="Q22" i="1"/>
  <c r="Q23" i="1"/>
  <c r="D8" i="1"/>
  <c r="F16" i="1"/>
  <c r="C17" i="1"/>
  <c r="Q21" i="1"/>
  <c r="E22" i="1"/>
  <c r="F22" i="1"/>
  <c r="G22" i="1"/>
  <c r="J22" i="1"/>
  <c r="E25" i="1"/>
  <c r="F25" i="1"/>
  <c r="G25" i="1"/>
  <c r="K25" i="1"/>
  <c r="G24" i="1"/>
  <c r="K24" i="1"/>
  <c r="G23" i="1"/>
  <c r="K23" i="1"/>
  <c r="E21" i="1"/>
  <c r="F21" i="1"/>
  <c r="G21" i="1"/>
  <c r="K21" i="1"/>
  <c r="C12" i="1"/>
  <c r="C11" i="1"/>
  <c r="O22" i="1" l="1"/>
  <c r="C15" i="1"/>
  <c r="O21" i="1"/>
  <c r="O25" i="1"/>
  <c r="O24" i="1"/>
  <c r="O23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<sst xmlns="http://schemas.openxmlformats.org/spreadsheetml/2006/main" count="56" uniqueCount="51">
  <si>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</si>
  <si>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</si>
  <si>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</si>
  <si>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</si>
  <si>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</si>
  <si>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</si>
  <si>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</si>
  <si>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</si>
  <si>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</si>
  <si>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</si>
  <si>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</si>
  <si>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</si>
  <si>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</si>
  <si>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</si>
  <si>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</si>
  <si>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</si>
  <si>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</si>
  <si>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</si>
  <si>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</si>
  <si>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</si>
  <si>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</si>
  <si>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</si>
  <si>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</si>
  <si>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</si>
  <si>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</si>
  <si>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</si>
  <si>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</si>
  <si>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</si>
  <si>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</si>
  <si>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</si>
  <si>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</si>
  <si>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</si>
  <si>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</si>
  <si>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</si>
  <si>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</si>
  <si>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</si>
  <si>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</si>
  <si>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</si>
  <si>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</si>
  <si>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</si>
  <si>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>V0879 Aql</t>
  </si>
  <si>
    <t>G1030-3758</t>
  </si>
  <si>
    <t>EW</t>
  </si>
  <si>
    <t>V0879 Aql / GSC 1030-3758</t>
  </si>
  <si>
    <t>Kreiner</t>
  </si>
  <si>
    <t>GCVS</t>
  </si>
  <si>
    <t>IBVS 5984</t>
  </si>
  <si>
    <t>OEJV 0211</t>
  </si>
  <si>
    <t>II</t>
  </si>
  <si>
    <t>I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</si>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</sst>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0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5" fillId="0" borderId="0" xfId="0" applyFont="1" applyAlignment="1">
      <alignment vertical="center"/>
    </xf>
    <xf numFmtId="0" fontId="18" fillId="0" borderId="0" xfId="0" applyFont="1">
      <alignment vertical="top"/>
    </xf>
    <xf numFmtId="0" fontId="18" fillId="0" borderId="0" xfId="0" applyFont="1" applyAlignment="1">
      <alignment horizontal="left"/>
    </xf>
    <xf numFmtId="0" fontId="19" fillId="0" borderId="0" xfId="7" applyFont="1"/>
    <xf numFmtId="0" fontId="19" fillId="0" borderId="0" xfId="7" applyFont="1" applyAlignment="1">
      <alignment horizontal="center"/>
    </xf>
    <xf numFmtId="0" fontId="19" fillId="0" borderId="0" xfId="7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V0879 Aql - O-C Diagr.</a:t>
            </a:r>
          </a:p>
        </c:rich>
      </c:tx>
      <c:layout>
        <c:manualLayout>
          <c:xMode val="edge"/>
          <c:yMode val="edge"/>
          <c:x val="0.377443609022556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-8409</c:v>
                </c:pt>
                <c:pt idx="2">
                  <c:v>2197</c:v>
                </c:pt>
                <c:pt idx="3">
                  <c:v>20203</c:v>
                </c:pt>
                <c:pt idx="4">
                  <c:v>20203.5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6F-49B7-8D89-BEC4F045FCC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-8409</c:v>
                </c:pt>
                <c:pt idx="2">
                  <c:v>2197</c:v>
                </c:pt>
                <c:pt idx="3">
                  <c:v>20203</c:v>
                </c:pt>
                <c:pt idx="4">
                  <c:v>20203.5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6F-49B7-8D89-BEC4F045FCC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-8409</c:v>
                </c:pt>
                <c:pt idx="2">
                  <c:v>2197</c:v>
                </c:pt>
                <c:pt idx="3">
                  <c:v>20203</c:v>
                </c:pt>
                <c:pt idx="4">
                  <c:v>20203.5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-7.0979999873088673E-4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6F-49B7-8D89-BEC4F045FCC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-8409</c:v>
                </c:pt>
                <c:pt idx="2">
                  <c:v>2197</c:v>
                </c:pt>
                <c:pt idx="3">
                  <c:v>20203</c:v>
                </c:pt>
                <c:pt idx="4">
                  <c:v>20203.5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2">
                  <c:v>-8.13660000130767E-3</c:v>
                </c:pt>
                <c:pt idx="3">
                  <c:v>-2.9433400195557624E-2</c:v>
                </c:pt>
                <c:pt idx="4">
                  <c:v>-2.9857299807190429E-2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6F-49B7-8D89-BEC4F045FCC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-8409</c:v>
                </c:pt>
                <c:pt idx="2">
                  <c:v>2197</c:v>
                </c:pt>
                <c:pt idx="3">
                  <c:v>20203</c:v>
                </c:pt>
                <c:pt idx="4">
                  <c:v>20203.5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6F-49B7-8D89-BEC4F045FCC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-8409</c:v>
                </c:pt>
                <c:pt idx="2">
                  <c:v>2197</c:v>
                </c:pt>
                <c:pt idx="3">
                  <c:v>20203</c:v>
                </c:pt>
                <c:pt idx="4">
                  <c:v>20203.5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6F-49B7-8D89-BEC4F045FCC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-8409</c:v>
                </c:pt>
                <c:pt idx="2">
                  <c:v>2197</c:v>
                </c:pt>
                <c:pt idx="3">
                  <c:v>20203</c:v>
                </c:pt>
                <c:pt idx="4">
                  <c:v>20203.5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6F-49B7-8D89-BEC4F045FCC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-8409</c:v>
                </c:pt>
                <c:pt idx="2">
                  <c:v>2197</c:v>
                </c:pt>
                <c:pt idx="3">
                  <c:v>20203</c:v>
                </c:pt>
                <c:pt idx="4">
                  <c:v>20203.5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-5.897197825109792E-3</c:v>
                </c:pt>
                <c:pt idx="1">
                  <c:v>3.607757397709418E-3</c:v>
                </c:pt>
                <c:pt idx="2">
                  <c:v>-8.3805355138401767E-3</c:v>
                </c:pt>
                <c:pt idx="3">
                  <c:v>-2.8733279447968219E-2</c:v>
                </c:pt>
                <c:pt idx="4">
                  <c:v>-2.873384461357785E-2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6F-49B7-8D89-BEC4F045FCC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-8409</c:v>
                </c:pt>
                <c:pt idx="2">
                  <c:v>2197</c:v>
                </c:pt>
                <c:pt idx="3">
                  <c:v>20203</c:v>
                </c:pt>
                <c:pt idx="4">
                  <c:v>20203.5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D6F-49B7-8D89-BEC4F045F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872616"/>
        <c:axId val="1"/>
      </c:scatterChart>
      <c:valAx>
        <c:axId val="697872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872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E95897E-9F9C-2F18-90AB-784BB7E72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3" sqref="F1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43</v>
      </c>
      <c r="F1" s="31" t="s">
        <v>40</v>
      </c>
      <c r="G1" s="32">
        <v>0</v>
      </c>
      <c r="H1" s="33"/>
      <c r="I1" s="34" t="s">
        <v>41</v>
      </c>
      <c r="J1" s="35" t="s">
        <v>40</v>
      </c>
      <c r="K1" s="36">
        <v>18.49586</v>
      </c>
      <c r="L1" s="37">
        <v>10.5853</v>
      </c>
      <c r="M1" s="38">
        <v>52500.2304</v>
      </c>
      <c r="N1" s="38">
        <v>0.27100780000000002</v>
      </c>
      <c r="O1" s="34" t="s">
        <v>42</v>
      </c>
    </row>
    <row r="2" spans="1:15" x14ac:dyDescent="0.2">
      <c r="A2" t="s">
        <v>23</v>
      </c>
      <c r="B2" t="s">
        <v>42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50221.325100000002</v>
      </c>
      <c r="D4" s="28">
        <v>0.27100785999999999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f>M1</f>
        <v>52500.2304</v>
      </c>
      <c r="D7" s="41" t="s">
        <v>44</v>
      </c>
    </row>
    <row r="8" spans="1:15" x14ac:dyDescent="0.2">
      <c r="A8" t="s">
        <v>3</v>
      </c>
      <c r="C8" s="8">
        <f>N1</f>
        <v>0.27100780000000002</v>
      </c>
      <c r="D8" s="29" t="str">
        <f>D7</f>
        <v>Kreiner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-5.897197825109792E-3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-1.1303312192673575E-6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57975.372250120548</v>
      </c>
      <c r="E15" s="14" t="s">
        <v>33</v>
      </c>
      <c r="F15" s="39">
        <v>1</v>
      </c>
    </row>
    <row r="16" spans="1:15" x14ac:dyDescent="0.2">
      <c r="A16" s="16" t="s">
        <v>4</v>
      </c>
      <c r="B16" s="10"/>
      <c r="C16" s="17">
        <f ca="1">+C8+C12</f>
        <v>0.27100666966878073</v>
      </c>
      <c r="E16" s="14" t="s">
        <v>30</v>
      </c>
      <c r="F16" s="40">
        <f ca="1">NOW()+15018.5+$C$5/24</f>
        <v>60320.721869560184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34</v>
      </c>
      <c r="F17" s="15">
        <f ca="1">ROUND(2*(F16-$C$7)/$C$8,0)/2+F15</f>
        <v>28858</v>
      </c>
    </row>
    <row r="18" spans="1:21" ht="14.25" thickTop="1" thickBot="1" x14ac:dyDescent="0.25">
      <c r="A18" s="16" t="s">
        <v>5</v>
      </c>
      <c r="B18" s="10"/>
      <c r="C18" s="19">
        <f ca="1">+C15</f>
        <v>57975.372250120548</v>
      </c>
      <c r="D18" s="20">
        <f ca="1">+C16</f>
        <v>0.27100666966878073</v>
      </c>
      <c r="E18" s="14" t="s">
        <v>35</v>
      </c>
      <c r="F18" s="23">
        <f ca="1">ROUND(2*(F16-$C$15)/$C$16,0)/2+F15</f>
        <v>8655</v>
      </c>
    </row>
    <row r="19" spans="1:21" ht="13.5" thickTop="1" x14ac:dyDescent="0.2">
      <c r="E19" s="14" t="s">
        <v>31</v>
      </c>
      <c r="F19" s="18">
        <f ca="1">+$C$15+$C$16*F18-15018.5-$C$5/24</f>
        <v>45302.830809437182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50</v>
      </c>
    </row>
    <row r="21" spans="1:21" x14ac:dyDescent="0.2">
      <c r="A21" t="s">
        <v>44</v>
      </c>
      <c r="C21" s="8">
        <v>52500.2304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-5.897197825109792E-3</v>
      </c>
      <c r="Q21" s="2">
        <f>+C21-15018.5</f>
        <v>37481.7304</v>
      </c>
    </row>
    <row r="22" spans="1:21" x14ac:dyDescent="0.2">
      <c r="A22" t="s">
        <v>45</v>
      </c>
      <c r="C22" s="8">
        <v>50221.325100000002</v>
      </c>
      <c r="D22" s="8"/>
      <c r="E22">
        <f>+(C22-C$7)/C$8</f>
        <v>-8409.0026191128018</v>
      </c>
      <c r="F22">
        <f>ROUND(2*E22,0)/2</f>
        <v>-8409</v>
      </c>
      <c r="G22">
        <f>+C22-(C$7+F22*C$8)</f>
        <v>-7.0979999873088673E-4</v>
      </c>
      <c r="J22">
        <f>+G22</f>
        <v>-7.0979999873088673E-4</v>
      </c>
      <c r="O22">
        <f ca="1">+C$11+C$12*$F22</f>
        <v>3.607757397709418E-3</v>
      </c>
      <c r="Q22" s="2">
        <f>+C22-15018.5</f>
        <v>35202.825100000002</v>
      </c>
    </row>
    <row r="23" spans="1:21" x14ac:dyDescent="0.2">
      <c r="A23" s="42" t="s">
        <v>46</v>
      </c>
      <c r="B23" s="42"/>
      <c r="C23" s="43">
        <v>53095.626400000001</v>
      </c>
      <c r="D23" s="43">
        <v>1E-4</v>
      </c>
      <c r="E23">
        <f>+(C23-C$7)/C$8</f>
        <v>2196.9699765099035</v>
      </c>
      <c r="F23">
        <f>ROUND(2*E23,0)/2</f>
        <v>2197</v>
      </c>
      <c r="G23">
        <f>+C23-(C$7+F23*C$8)</f>
        <v>-8.13660000130767E-3</v>
      </c>
      <c r="K23">
        <f>+G23</f>
        <v>-8.13660000130767E-3</v>
      </c>
      <c r="O23">
        <f ca="1">+C$11+C$12*$F23</f>
        <v>-8.3805355138401767E-3</v>
      </c>
      <c r="Q23" s="2">
        <f>+C23-15018.5</f>
        <v>38077.126400000001</v>
      </c>
    </row>
    <row r="24" spans="1:21" x14ac:dyDescent="0.2">
      <c r="A24" s="44" t="s">
        <v>47</v>
      </c>
      <c r="B24" s="45" t="s">
        <v>48</v>
      </c>
      <c r="C24" s="46">
        <v>57975.371549999807</v>
      </c>
      <c r="D24" s="46">
        <v>1E-4</v>
      </c>
      <c r="E24">
        <f>+(C24-C$7)/C$8</f>
        <v>20202.891392793146</v>
      </c>
      <c r="F24">
        <f>ROUND(2*E24,0)/2</f>
        <v>20203</v>
      </c>
      <c r="G24">
        <f>+C24-(C$7+F24*C$8)</f>
        <v>-2.9433400195557624E-2</v>
      </c>
      <c r="K24">
        <f>+G24</f>
        <v>-2.9433400195557624E-2</v>
      </c>
      <c r="O24">
        <f ca="1">+C$11+C$12*$F24</f>
        <v>-2.8733279447968219E-2</v>
      </c>
      <c r="Q24" s="2">
        <f>+C24-15018.5</f>
        <v>42956.871549999807</v>
      </c>
    </row>
    <row r="25" spans="1:21" x14ac:dyDescent="0.2">
      <c r="A25" s="44" t="s">
        <v>47</v>
      </c>
      <c r="B25" s="45" t="s">
        <v>49</v>
      </c>
      <c r="C25" s="46">
        <v>57975.506630000193</v>
      </c>
      <c r="D25" s="46">
        <v>4.0000000000000002E-4</v>
      </c>
      <c r="E25">
        <f>+(C25-C$7)/C$8</f>
        <v>20203.389828632946</v>
      </c>
      <c r="F25">
        <f>ROUND(2*E25,0)/2</f>
        <v>20203.5</v>
      </c>
      <c r="G25">
        <f>+C25-(C$7+F25*C$8)</f>
        <v>-2.9857299807190429E-2</v>
      </c>
      <c r="K25">
        <f>+G25</f>
        <v>-2.9857299807190429E-2</v>
      </c>
      <c r="O25">
        <f ca="1">+C$11+C$12*$F25</f>
        <v>-2.873384461357785E-2</v>
      </c>
      <c r="Q25" s="2">
        <f>+C25-15018.5</f>
        <v>42957.006630000193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5" name="Range1"/>
  </protectedRanges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2024-01-11T04:19:29Z</dcterms:modified>
</cp:coreProperties>
</file>