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9FE874-F590-4F32-A521-E592497E9BF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</sheets>
  <calcPr calcId="181029"/>
</workbook>
</file>

<file path=xl/calcChain.xml><?xml version="1.0" encoding="utf-8"?>
<calcChain xmlns="http://schemas.openxmlformats.org/spreadsheetml/2006/main">
  <c r="Q124" i="1" l="1"/>
  <c r="C69" i="1"/>
  <c r="D9" i="1"/>
  <c r="C9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3" i="3"/>
  <c r="C13" i="3"/>
  <c r="G12" i="3"/>
  <c r="C12" i="3"/>
  <c r="G115" i="3"/>
  <c r="C115" i="3"/>
  <c r="G11" i="3"/>
  <c r="C11" i="3"/>
  <c r="G114" i="3"/>
  <c r="C114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05" i="3"/>
  <c r="C105" i="3"/>
  <c r="G104" i="3"/>
  <c r="C104" i="3"/>
  <c r="G103" i="3"/>
  <c r="C103" i="3"/>
  <c r="G102" i="3"/>
  <c r="C102" i="3"/>
  <c r="G101" i="3"/>
  <c r="C101" i="3"/>
  <c r="G100" i="3"/>
  <c r="C100" i="3"/>
  <c r="G99" i="3"/>
  <c r="C99" i="3"/>
  <c r="G98" i="3"/>
  <c r="C98" i="3"/>
  <c r="G97" i="3"/>
  <c r="C97" i="3"/>
  <c r="G96" i="3"/>
  <c r="C96" i="3"/>
  <c r="G95" i="3"/>
  <c r="C95" i="3"/>
  <c r="G94" i="3"/>
  <c r="C94" i="3"/>
  <c r="G93" i="3"/>
  <c r="C93" i="3"/>
  <c r="G92" i="3"/>
  <c r="C92" i="3"/>
  <c r="G91" i="3"/>
  <c r="C91" i="3"/>
  <c r="G90" i="3"/>
  <c r="C90" i="3"/>
  <c r="G89" i="3"/>
  <c r="C89" i="3"/>
  <c r="G88" i="3"/>
  <c r="C88" i="3"/>
  <c r="G87" i="3"/>
  <c r="C87" i="3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H13" i="3"/>
  <c r="D13" i="3"/>
  <c r="B13" i="3"/>
  <c r="A13" i="3"/>
  <c r="H12" i="3"/>
  <c r="D12" i="3"/>
  <c r="B12" i="3"/>
  <c r="A12" i="3"/>
  <c r="H115" i="3"/>
  <c r="D115" i="3"/>
  <c r="B115" i="3"/>
  <c r="A115" i="3"/>
  <c r="H11" i="3"/>
  <c r="D11" i="3"/>
  <c r="B11" i="3"/>
  <c r="A11" i="3"/>
  <c r="H114" i="3"/>
  <c r="D114" i="3"/>
  <c r="B114" i="3"/>
  <c r="A114" i="3"/>
  <c r="H113" i="3"/>
  <c r="D113" i="3"/>
  <c r="B113" i="3"/>
  <c r="A113" i="3"/>
  <c r="H112" i="3"/>
  <c r="D112" i="3"/>
  <c r="B112" i="3"/>
  <c r="A112" i="3"/>
  <c r="H111" i="3"/>
  <c r="D111" i="3"/>
  <c r="B111" i="3"/>
  <c r="A111" i="3"/>
  <c r="H110" i="3"/>
  <c r="D110" i="3"/>
  <c r="B110" i="3"/>
  <c r="A110" i="3"/>
  <c r="H109" i="3"/>
  <c r="D109" i="3"/>
  <c r="B109" i="3"/>
  <c r="A109" i="3"/>
  <c r="H108" i="3"/>
  <c r="D108" i="3"/>
  <c r="B108" i="3"/>
  <c r="A108" i="3"/>
  <c r="H107" i="3"/>
  <c r="D107" i="3"/>
  <c r="B107" i="3"/>
  <c r="A107" i="3"/>
  <c r="H106" i="3"/>
  <c r="D106" i="3"/>
  <c r="B106" i="3"/>
  <c r="A106" i="3"/>
  <c r="H105" i="3"/>
  <c r="D105" i="3"/>
  <c r="B105" i="3"/>
  <c r="A105" i="3"/>
  <c r="H104" i="3"/>
  <c r="D104" i="3"/>
  <c r="B104" i="3"/>
  <c r="A104" i="3"/>
  <c r="H103" i="3"/>
  <c r="D103" i="3"/>
  <c r="B103" i="3"/>
  <c r="A103" i="3"/>
  <c r="H102" i="3"/>
  <c r="D102" i="3"/>
  <c r="B102" i="3"/>
  <c r="A102" i="3"/>
  <c r="H101" i="3"/>
  <c r="D101" i="3"/>
  <c r="B101" i="3"/>
  <c r="A101" i="3"/>
  <c r="H100" i="3"/>
  <c r="D100" i="3"/>
  <c r="B100" i="3"/>
  <c r="A100" i="3"/>
  <c r="H99" i="3"/>
  <c r="D99" i="3"/>
  <c r="B99" i="3"/>
  <c r="A99" i="3"/>
  <c r="H98" i="3"/>
  <c r="D98" i="3"/>
  <c r="B98" i="3"/>
  <c r="A98" i="3"/>
  <c r="H97" i="3"/>
  <c r="D97" i="3"/>
  <c r="B97" i="3"/>
  <c r="A97" i="3"/>
  <c r="H96" i="3"/>
  <c r="D96" i="3"/>
  <c r="B96" i="3"/>
  <c r="A96" i="3"/>
  <c r="H95" i="3"/>
  <c r="D95" i="3"/>
  <c r="B95" i="3"/>
  <c r="A95" i="3"/>
  <c r="H94" i="3"/>
  <c r="D94" i="3"/>
  <c r="B94" i="3"/>
  <c r="A94" i="3"/>
  <c r="H93" i="3"/>
  <c r="D93" i="3"/>
  <c r="B93" i="3"/>
  <c r="A93" i="3"/>
  <c r="H92" i="3"/>
  <c r="D92" i="3"/>
  <c r="B92" i="3"/>
  <c r="A92" i="3"/>
  <c r="H91" i="3"/>
  <c r="D91" i="3"/>
  <c r="B91" i="3"/>
  <c r="A91" i="3"/>
  <c r="H90" i="3"/>
  <c r="D90" i="3"/>
  <c r="B90" i="3"/>
  <c r="A90" i="3"/>
  <c r="H89" i="3"/>
  <c r="D89" i="3"/>
  <c r="B89" i="3"/>
  <c r="A89" i="3"/>
  <c r="H88" i="3"/>
  <c r="D88" i="3"/>
  <c r="B88" i="3"/>
  <c r="A88" i="3"/>
  <c r="H87" i="3"/>
  <c r="D87" i="3"/>
  <c r="B87" i="3"/>
  <c r="A87" i="3"/>
  <c r="H86" i="3"/>
  <c r="D86" i="3"/>
  <c r="B86" i="3"/>
  <c r="A86" i="3"/>
  <c r="H85" i="3"/>
  <c r="F85" i="3"/>
  <c r="D85" i="3"/>
  <c r="B85" i="3"/>
  <c r="A85" i="3"/>
  <c r="H84" i="3"/>
  <c r="F84" i="3"/>
  <c r="D84" i="3"/>
  <c r="B84" i="3"/>
  <c r="A84" i="3"/>
  <c r="H83" i="3"/>
  <c r="B83" i="3"/>
  <c r="F83" i="3"/>
  <c r="D83" i="3"/>
  <c r="A83" i="3"/>
  <c r="H82" i="3"/>
  <c r="B82" i="3"/>
  <c r="F82" i="3"/>
  <c r="D82" i="3"/>
  <c r="A82" i="3"/>
  <c r="H81" i="3"/>
  <c r="F81" i="3"/>
  <c r="D81" i="3"/>
  <c r="B81" i="3"/>
  <c r="A81" i="3"/>
  <c r="H80" i="3"/>
  <c r="D80" i="3"/>
  <c r="B80" i="3"/>
  <c r="A80" i="3"/>
  <c r="H79" i="3"/>
  <c r="D79" i="3"/>
  <c r="B79" i="3"/>
  <c r="A79" i="3"/>
  <c r="H78" i="3"/>
  <c r="D78" i="3"/>
  <c r="B78" i="3"/>
  <c r="A78" i="3"/>
  <c r="H77" i="3"/>
  <c r="D77" i="3"/>
  <c r="B77" i="3"/>
  <c r="A77" i="3"/>
  <c r="H76" i="3"/>
  <c r="D76" i="3"/>
  <c r="B76" i="3"/>
  <c r="A76" i="3"/>
  <c r="H75" i="3"/>
  <c r="D75" i="3"/>
  <c r="B75" i="3"/>
  <c r="A75" i="3"/>
  <c r="H74" i="3"/>
  <c r="D74" i="3"/>
  <c r="B74" i="3"/>
  <c r="A74" i="3"/>
  <c r="H73" i="3"/>
  <c r="D73" i="3"/>
  <c r="B73" i="3"/>
  <c r="A73" i="3"/>
  <c r="H72" i="3"/>
  <c r="D72" i="3"/>
  <c r="B72" i="3"/>
  <c r="A72" i="3"/>
  <c r="H71" i="3"/>
  <c r="D71" i="3"/>
  <c r="B71" i="3"/>
  <c r="A71" i="3"/>
  <c r="H70" i="3"/>
  <c r="D70" i="3"/>
  <c r="B70" i="3"/>
  <c r="A70" i="3"/>
  <c r="H69" i="3"/>
  <c r="D69" i="3"/>
  <c r="B69" i="3"/>
  <c r="A69" i="3"/>
  <c r="H68" i="3"/>
  <c r="D68" i="3"/>
  <c r="B68" i="3"/>
  <c r="A68" i="3"/>
  <c r="H67" i="3"/>
  <c r="D67" i="3"/>
  <c r="B67" i="3"/>
  <c r="A67" i="3"/>
  <c r="H66" i="3"/>
  <c r="D66" i="3"/>
  <c r="B66" i="3"/>
  <c r="A66" i="3"/>
  <c r="H65" i="3"/>
  <c r="D65" i="3"/>
  <c r="B65" i="3"/>
  <c r="A65" i="3"/>
  <c r="H64" i="3"/>
  <c r="D64" i="3"/>
  <c r="B64" i="3"/>
  <c r="A64" i="3"/>
  <c r="H63" i="3"/>
  <c r="D63" i="3"/>
  <c r="B63" i="3"/>
  <c r="A63" i="3"/>
  <c r="H62" i="3"/>
  <c r="D62" i="3"/>
  <c r="B62" i="3"/>
  <c r="A62" i="3"/>
  <c r="H61" i="3"/>
  <c r="D61" i="3"/>
  <c r="B61" i="3"/>
  <c r="A61" i="3"/>
  <c r="H60" i="3"/>
  <c r="D60" i="3"/>
  <c r="B60" i="3"/>
  <c r="A60" i="3"/>
  <c r="H59" i="3"/>
  <c r="D59" i="3"/>
  <c r="B59" i="3"/>
  <c r="A59" i="3"/>
  <c r="H58" i="3"/>
  <c r="D58" i="3"/>
  <c r="B58" i="3"/>
  <c r="A58" i="3"/>
  <c r="H57" i="3"/>
  <c r="D57" i="3"/>
  <c r="B57" i="3"/>
  <c r="A57" i="3"/>
  <c r="H56" i="3"/>
  <c r="D56" i="3"/>
  <c r="B56" i="3"/>
  <c r="A56" i="3"/>
  <c r="H55" i="3"/>
  <c r="D55" i="3"/>
  <c r="B55" i="3"/>
  <c r="A55" i="3"/>
  <c r="H54" i="3"/>
  <c r="D54" i="3"/>
  <c r="B54" i="3"/>
  <c r="A54" i="3"/>
  <c r="H53" i="3"/>
  <c r="D53" i="3"/>
  <c r="B53" i="3"/>
  <c r="A53" i="3"/>
  <c r="H52" i="3"/>
  <c r="D52" i="3"/>
  <c r="B52" i="3"/>
  <c r="A52" i="3"/>
  <c r="H51" i="3"/>
  <c r="D51" i="3"/>
  <c r="B51" i="3"/>
  <c r="A51" i="3"/>
  <c r="H50" i="3"/>
  <c r="D50" i="3"/>
  <c r="B50" i="3"/>
  <c r="A50" i="3"/>
  <c r="H49" i="3"/>
  <c r="D49" i="3"/>
  <c r="B49" i="3"/>
  <c r="A49" i="3"/>
  <c r="H48" i="3"/>
  <c r="D48" i="3"/>
  <c r="B48" i="3"/>
  <c r="A48" i="3"/>
  <c r="H47" i="3"/>
  <c r="D47" i="3"/>
  <c r="B47" i="3"/>
  <c r="A47" i="3"/>
  <c r="H46" i="3"/>
  <c r="D46" i="3"/>
  <c r="B46" i="3"/>
  <c r="A46" i="3"/>
  <c r="H45" i="3"/>
  <c r="D45" i="3"/>
  <c r="B45" i="3"/>
  <c r="A45" i="3"/>
  <c r="H44" i="3"/>
  <c r="D44" i="3"/>
  <c r="B44" i="3"/>
  <c r="A44" i="3"/>
  <c r="H43" i="3"/>
  <c r="D43" i="3"/>
  <c r="B43" i="3"/>
  <c r="A43" i="3"/>
  <c r="H42" i="3"/>
  <c r="D42" i="3"/>
  <c r="B42" i="3"/>
  <c r="A42" i="3"/>
  <c r="H41" i="3"/>
  <c r="D41" i="3"/>
  <c r="B41" i="3"/>
  <c r="A41" i="3"/>
  <c r="H40" i="3"/>
  <c r="D40" i="3"/>
  <c r="B40" i="3"/>
  <c r="A40" i="3"/>
  <c r="H39" i="3"/>
  <c r="D39" i="3"/>
  <c r="B39" i="3"/>
  <c r="A39" i="3"/>
  <c r="H38" i="3"/>
  <c r="D38" i="3"/>
  <c r="B38" i="3"/>
  <c r="A38" i="3"/>
  <c r="H37" i="3"/>
  <c r="D37" i="3"/>
  <c r="B37" i="3"/>
  <c r="A37" i="3"/>
  <c r="H36" i="3"/>
  <c r="D36" i="3"/>
  <c r="B36" i="3"/>
  <c r="A36" i="3"/>
  <c r="H35" i="3"/>
  <c r="D35" i="3"/>
  <c r="B35" i="3"/>
  <c r="A35" i="3"/>
  <c r="H34" i="3"/>
  <c r="D34" i="3"/>
  <c r="B34" i="3"/>
  <c r="A34" i="3"/>
  <c r="H33" i="3"/>
  <c r="D33" i="3"/>
  <c r="B33" i="3"/>
  <c r="A33" i="3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Q126" i="1"/>
  <c r="Q125" i="1"/>
  <c r="F16" i="1"/>
  <c r="F17" i="1" s="1"/>
  <c r="C17" i="1"/>
  <c r="Q123" i="1"/>
  <c r="C7" i="1"/>
  <c r="Q69" i="1"/>
  <c r="E71" i="3"/>
  <c r="E37" i="3"/>
  <c r="E45" i="3"/>
  <c r="E56" i="3"/>
  <c r="E88" i="3"/>
  <c r="E25" i="3"/>
  <c r="E41" i="3"/>
  <c r="E89" i="3"/>
  <c r="E69" i="3"/>
  <c r="E31" i="3"/>
  <c r="E53" i="3"/>
  <c r="E98" i="3"/>
  <c r="E21" i="1"/>
  <c r="E29" i="1"/>
  <c r="E125" i="1"/>
  <c r="F125" i="1"/>
  <c r="G125" i="1"/>
  <c r="K125" i="1"/>
  <c r="G47" i="1"/>
  <c r="I47" i="1"/>
  <c r="G63" i="1"/>
  <c r="I63" i="1"/>
  <c r="G75" i="1"/>
  <c r="I75" i="1"/>
  <c r="G79" i="1"/>
  <c r="I79" i="1"/>
  <c r="G91" i="1"/>
  <c r="I91" i="1"/>
  <c r="G95" i="1"/>
  <c r="I95" i="1"/>
  <c r="G107" i="1"/>
  <c r="I107" i="1"/>
  <c r="E24" i="1"/>
  <c r="F24" i="1"/>
  <c r="G24" i="1"/>
  <c r="I24" i="1"/>
  <c r="E32" i="1"/>
  <c r="F32" i="1"/>
  <c r="E36" i="1"/>
  <c r="F36" i="1"/>
  <c r="G36" i="1"/>
  <c r="I36" i="1"/>
  <c r="E40" i="1"/>
  <c r="F40" i="1"/>
  <c r="G40" i="1"/>
  <c r="I40" i="1"/>
  <c r="E44" i="1"/>
  <c r="F44" i="1"/>
  <c r="E48" i="1"/>
  <c r="F48" i="1"/>
  <c r="E52" i="1"/>
  <c r="F52" i="1"/>
  <c r="G52" i="1"/>
  <c r="I52" i="1"/>
  <c r="E56" i="1"/>
  <c r="F56" i="1"/>
  <c r="G56" i="1"/>
  <c r="I56" i="1"/>
  <c r="E60" i="1"/>
  <c r="F60" i="1"/>
  <c r="E64" i="1"/>
  <c r="F64" i="1"/>
  <c r="E68" i="1"/>
  <c r="F68" i="1"/>
  <c r="G68" i="1"/>
  <c r="I68" i="1"/>
  <c r="E73" i="1"/>
  <c r="F73" i="1"/>
  <c r="G73" i="1"/>
  <c r="I73" i="1"/>
  <c r="E77" i="1"/>
  <c r="F77" i="1"/>
  <c r="E81" i="1"/>
  <c r="F81" i="1"/>
  <c r="E85" i="1"/>
  <c r="F85" i="1"/>
  <c r="G85" i="1"/>
  <c r="I85" i="1"/>
  <c r="E89" i="1"/>
  <c r="F89" i="1"/>
  <c r="G89" i="1"/>
  <c r="I89" i="1"/>
  <c r="E93" i="1"/>
  <c r="F93" i="1"/>
  <c r="E97" i="1"/>
  <c r="F97" i="1"/>
  <c r="E101" i="1"/>
  <c r="F101" i="1"/>
  <c r="G101" i="1"/>
  <c r="I101" i="1"/>
  <c r="E105" i="1"/>
  <c r="F105" i="1"/>
  <c r="G105" i="1"/>
  <c r="I105" i="1"/>
  <c r="E109" i="1"/>
  <c r="F109" i="1"/>
  <c r="E113" i="1"/>
  <c r="F113" i="1"/>
  <c r="E117" i="1"/>
  <c r="F117" i="1"/>
  <c r="G117" i="1"/>
  <c r="I117" i="1"/>
  <c r="E121" i="1"/>
  <c r="F121" i="1"/>
  <c r="G121" i="1"/>
  <c r="I121" i="1"/>
  <c r="E126" i="1"/>
  <c r="F126" i="1"/>
  <c r="E27" i="1"/>
  <c r="F27" i="1"/>
  <c r="G32" i="1"/>
  <c r="I32" i="1"/>
  <c r="G44" i="1"/>
  <c r="I44" i="1"/>
  <c r="G48" i="1"/>
  <c r="I48" i="1"/>
  <c r="G60" i="1"/>
  <c r="I60" i="1"/>
  <c r="G64" i="1"/>
  <c r="I64" i="1"/>
  <c r="G76" i="1"/>
  <c r="I76" i="1"/>
  <c r="G92" i="1"/>
  <c r="I92" i="1"/>
  <c r="G108" i="1"/>
  <c r="I108" i="1"/>
  <c r="G124" i="1"/>
  <c r="K124" i="1"/>
  <c r="E22" i="1"/>
  <c r="F22" i="1"/>
  <c r="E30" i="1"/>
  <c r="F30" i="1"/>
  <c r="G30" i="1"/>
  <c r="I30" i="1"/>
  <c r="E33" i="1"/>
  <c r="E37" i="1"/>
  <c r="E41" i="1"/>
  <c r="E45" i="1"/>
  <c r="E49" i="1"/>
  <c r="E53" i="1"/>
  <c r="E57" i="1"/>
  <c r="E61" i="1"/>
  <c r="E65" i="1"/>
  <c r="E70" i="1"/>
  <c r="E74" i="1"/>
  <c r="E78" i="1"/>
  <c r="E82" i="1"/>
  <c r="E86" i="1"/>
  <c r="E90" i="1"/>
  <c r="E94" i="1"/>
  <c r="E98" i="1"/>
  <c r="E102" i="1"/>
  <c r="F102" i="1"/>
  <c r="E106" i="1"/>
  <c r="F106" i="1"/>
  <c r="E110" i="1"/>
  <c r="F110" i="1"/>
  <c r="G110" i="1"/>
  <c r="I110" i="1"/>
  <c r="E114" i="1"/>
  <c r="F114" i="1"/>
  <c r="G114" i="1"/>
  <c r="I114" i="1"/>
  <c r="E118" i="1"/>
  <c r="F118" i="1"/>
  <c r="E122" i="1"/>
  <c r="F122" i="1"/>
  <c r="E25" i="1"/>
  <c r="G27" i="1"/>
  <c r="I27" i="1"/>
  <c r="G77" i="1"/>
  <c r="I77" i="1"/>
  <c r="G81" i="1"/>
  <c r="I81" i="1"/>
  <c r="G93" i="1"/>
  <c r="I93" i="1"/>
  <c r="G97" i="1"/>
  <c r="I97" i="1"/>
  <c r="G109" i="1"/>
  <c r="I109" i="1"/>
  <c r="G113" i="1"/>
  <c r="I113" i="1"/>
  <c r="G22" i="1"/>
  <c r="I22" i="1"/>
  <c r="E28" i="1"/>
  <c r="F28" i="1"/>
  <c r="E34" i="1"/>
  <c r="F34" i="1"/>
  <c r="G34" i="1"/>
  <c r="I34" i="1"/>
  <c r="E38" i="1"/>
  <c r="F38" i="1"/>
  <c r="G38" i="1"/>
  <c r="I38" i="1"/>
  <c r="E42" i="1"/>
  <c r="F42" i="1"/>
  <c r="E46" i="1"/>
  <c r="F46" i="1"/>
  <c r="E50" i="1"/>
  <c r="F50" i="1"/>
  <c r="G50" i="1"/>
  <c r="I50" i="1"/>
  <c r="E54" i="1"/>
  <c r="F54" i="1"/>
  <c r="G54" i="1"/>
  <c r="I54" i="1"/>
  <c r="E58" i="1"/>
  <c r="F58" i="1"/>
  <c r="E62" i="1"/>
  <c r="F62" i="1"/>
  <c r="E66" i="1"/>
  <c r="F66" i="1"/>
  <c r="G66" i="1"/>
  <c r="I66" i="1"/>
  <c r="E71" i="1"/>
  <c r="F71" i="1"/>
  <c r="G71" i="1"/>
  <c r="I71" i="1"/>
  <c r="E75" i="1"/>
  <c r="F75" i="1"/>
  <c r="E79" i="1"/>
  <c r="F79" i="1"/>
  <c r="E83" i="1"/>
  <c r="F83" i="1"/>
  <c r="G83" i="1"/>
  <c r="I83" i="1"/>
  <c r="E87" i="1"/>
  <c r="F87" i="1"/>
  <c r="G87" i="1"/>
  <c r="I87" i="1"/>
  <c r="E91" i="1"/>
  <c r="F91" i="1"/>
  <c r="E95" i="1"/>
  <c r="F95" i="1"/>
  <c r="E99" i="1"/>
  <c r="F99" i="1"/>
  <c r="G99" i="1"/>
  <c r="I99" i="1"/>
  <c r="E103" i="1"/>
  <c r="E107" i="1"/>
  <c r="F107" i="1"/>
  <c r="E111" i="1"/>
  <c r="E115" i="1"/>
  <c r="F115" i="1"/>
  <c r="G115" i="1"/>
  <c r="E119" i="1"/>
  <c r="F119" i="1"/>
  <c r="G119" i="1"/>
  <c r="I119" i="1"/>
  <c r="E124" i="1"/>
  <c r="F124" i="1"/>
  <c r="G126" i="1"/>
  <c r="K126" i="1"/>
  <c r="E23" i="1"/>
  <c r="F23" i="1"/>
  <c r="G23" i="1"/>
  <c r="I23" i="1"/>
  <c r="E31" i="1"/>
  <c r="F31" i="1"/>
  <c r="G31" i="1"/>
  <c r="I31" i="1"/>
  <c r="G42" i="1"/>
  <c r="I42" i="1"/>
  <c r="G46" i="1"/>
  <c r="I46" i="1"/>
  <c r="G58" i="1"/>
  <c r="I58" i="1"/>
  <c r="G62" i="1"/>
  <c r="I62" i="1"/>
  <c r="G102" i="1"/>
  <c r="I102" i="1"/>
  <c r="G106" i="1"/>
  <c r="I106" i="1"/>
  <c r="G118" i="1"/>
  <c r="I118" i="1"/>
  <c r="G122" i="1"/>
  <c r="I122" i="1"/>
  <c r="E26" i="1"/>
  <c r="F26" i="1"/>
  <c r="G26" i="1"/>
  <c r="I26" i="1"/>
  <c r="G28" i="1"/>
  <c r="I28" i="1"/>
  <c r="E35" i="1"/>
  <c r="F35" i="1"/>
  <c r="G35" i="1"/>
  <c r="I35" i="1"/>
  <c r="E39" i="1"/>
  <c r="F39" i="1"/>
  <c r="G39" i="1"/>
  <c r="I39" i="1"/>
  <c r="E43" i="1"/>
  <c r="F43" i="1"/>
  <c r="G43" i="1"/>
  <c r="I43" i="1"/>
  <c r="E47" i="1"/>
  <c r="F47" i="1"/>
  <c r="E51" i="1"/>
  <c r="F51" i="1"/>
  <c r="G51" i="1"/>
  <c r="I51" i="1"/>
  <c r="E55" i="1"/>
  <c r="F55" i="1"/>
  <c r="G55" i="1"/>
  <c r="I55" i="1"/>
  <c r="E59" i="1"/>
  <c r="F59" i="1"/>
  <c r="G59" i="1"/>
  <c r="I59" i="1"/>
  <c r="E63" i="1"/>
  <c r="F63" i="1"/>
  <c r="E67" i="1"/>
  <c r="F67" i="1"/>
  <c r="G67" i="1"/>
  <c r="I67" i="1"/>
  <c r="E72" i="1"/>
  <c r="F72" i="1"/>
  <c r="G72" i="1"/>
  <c r="I72" i="1"/>
  <c r="E76" i="1"/>
  <c r="F76" i="1"/>
  <c r="E80" i="1"/>
  <c r="F80" i="1"/>
  <c r="G80" i="1"/>
  <c r="I80" i="1"/>
  <c r="E84" i="1"/>
  <c r="F84" i="1"/>
  <c r="G84" i="1"/>
  <c r="I84" i="1"/>
  <c r="E88" i="1"/>
  <c r="F88" i="1"/>
  <c r="G88" i="1"/>
  <c r="I88" i="1"/>
  <c r="E92" i="1"/>
  <c r="F92" i="1"/>
  <c r="E96" i="1"/>
  <c r="F96" i="1"/>
  <c r="G96" i="1"/>
  <c r="I96" i="1"/>
  <c r="E100" i="1"/>
  <c r="E104" i="1"/>
  <c r="F104" i="1"/>
  <c r="G104" i="1"/>
  <c r="I104" i="1"/>
  <c r="E108" i="1"/>
  <c r="F108" i="1"/>
  <c r="E112" i="1"/>
  <c r="F112" i="1"/>
  <c r="G112" i="1"/>
  <c r="I112" i="1"/>
  <c r="E116" i="1"/>
  <c r="F116" i="1"/>
  <c r="G116" i="1"/>
  <c r="I116" i="1"/>
  <c r="E120" i="1"/>
  <c r="F120" i="1"/>
  <c r="G120" i="1"/>
  <c r="I120" i="1"/>
  <c r="E123" i="1"/>
  <c r="F123" i="1"/>
  <c r="G123" i="1"/>
  <c r="K123" i="1"/>
  <c r="E101" i="3"/>
  <c r="E102" i="3"/>
  <c r="E114" i="3"/>
  <c r="E97" i="3"/>
  <c r="E108" i="3"/>
  <c r="E11" i="3"/>
  <c r="E115" i="3"/>
  <c r="E93" i="3"/>
  <c r="E110" i="3"/>
  <c r="E94" i="3"/>
  <c r="E99" i="3"/>
  <c r="E104" i="3"/>
  <c r="E13" i="3"/>
  <c r="E69" i="1"/>
  <c r="F69" i="1"/>
  <c r="E100" i="3"/>
  <c r="E105" i="3"/>
  <c r="G69" i="1"/>
  <c r="I69" i="1"/>
  <c r="I115" i="1"/>
  <c r="F98" i="1"/>
  <c r="G98" i="1"/>
  <c r="I98" i="1"/>
  <c r="E90" i="3"/>
  <c r="E64" i="3"/>
  <c r="E112" i="3"/>
  <c r="E12" i="3"/>
  <c r="F111" i="1"/>
  <c r="G111" i="1"/>
  <c r="I111" i="1"/>
  <c r="E103" i="3"/>
  <c r="F90" i="1"/>
  <c r="G90" i="1"/>
  <c r="I90" i="1"/>
  <c r="E82" i="3"/>
  <c r="F57" i="1"/>
  <c r="G57" i="1"/>
  <c r="I57" i="1"/>
  <c r="E50" i="3"/>
  <c r="F29" i="1"/>
  <c r="G29" i="1"/>
  <c r="I29" i="1"/>
  <c r="E22" i="3"/>
  <c r="E48" i="3"/>
  <c r="E79" i="3"/>
  <c r="E15" i="3"/>
  <c r="E19" i="3"/>
  <c r="E40" i="3"/>
  <c r="E55" i="3"/>
  <c r="E44" i="3"/>
  <c r="F33" i="1"/>
  <c r="G33" i="1"/>
  <c r="I33" i="1"/>
  <c r="E26" i="3"/>
  <c r="E17" i="3"/>
  <c r="E107" i="3"/>
  <c r="F86" i="1"/>
  <c r="G86" i="1"/>
  <c r="I86" i="1"/>
  <c r="E78" i="3"/>
  <c r="F53" i="1"/>
  <c r="G53" i="1"/>
  <c r="I53" i="1"/>
  <c r="E46" i="3"/>
  <c r="E32" i="3"/>
  <c r="E68" i="3"/>
  <c r="E28" i="3"/>
  <c r="E39" i="3"/>
  <c r="E35" i="3"/>
  <c r="E23" i="3"/>
  <c r="E85" i="3"/>
  <c r="F49" i="1"/>
  <c r="G49" i="1"/>
  <c r="I49" i="1"/>
  <c r="E42" i="3"/>
  <c r="F21" i="1"/>
  <c r="G21" i="1"/>
  <c r="I21" i="1"/>
  <c r="E14" i="3"/>
  <c r="E27" i="3"/>
  <c r="E63" i="3"/>
  <c r="E24" i="3"/>
  <c r="E81" i="3"/>
  <c r="E96" i="3"/>
  <c r="F78" i="1"/>
  <c r="G78" i="1"/>
  <c r="I78" i="1"/>
  <c r="E70" i="3"/>
  <c r="F45" i="1"/>
  <c r="G45" i="1"/>
  <c r="I45" i="1"/>
  <c r="E38" i="3"/>
  <c r="E16" i="3"/>
  <c r="E52" i="3"/>
  <c r="E83" i="3"/>
  <c r="E106" i="3"/>
  <c r="E65" i="3"/>
  <c r="F103" i="1"/>
  <c r="G103" i="1"/>
  <c r="I103" i="1"/>
  <c r="E95" i="3"/>
  <c r="E111" i="3"/>
  <c r="E109" i="3"/>
  <c r="F74" i="1"/>
  <c r="G74" i="1"/>
  <c r="I74" i="1"/>
  <c r="E66" i="3"/>
  <c r="F41" i="1"/>
  <c r="G41" i="1"/>
  <c r="I41" i="1"/>
  <c r="E34" i="3"/>
  <c r="E80" i="3"/>
  <c r="E21" i="3"/>
  <c r="E47" i="3"/>
  <c r="E73" i="3"/>
  <c r="E72" i="3"/>
  <c r="E77" i="3"/>
  <c r="E87" i="3"/>
  <c r="E49" i="3"/>
  <c r="F82" i="1"/>
  <c r="G82" i="1"/>
  <c r="I82" i="1"/>
  <c r="E74" i="3"/>
  <c r="E113" i="3"/>
  <c r="F70" i="1"/>
  <c r="G70" i="1"/>
  <c r="I70" i="1"/>
  <c r="E62" i="3"/>
  <c r="F37" i="1"/>
  <c r="G37" i="1"/>
  <c r="I37" i="1"/>
  <c r="E30" i="3"/>
  <c r="E75" i="3"/>
  <c r="E91" i="3"/>
  <c r="E36" i="3"/>
  <c r="E57" i="3"/>
  <c r="E67" i="3"/>
  <c r="E61" i="3"/>
  <c r="E76" i="3"/>
  <c r="E33" i="3"/>
  <c r="F65" i="1"/>
  <c r="G65" i="1"/>
  <c r="I65" i="1"/>
  <c r="E58" i="3"/>
  <c r="F100" i="1"/>
  <c r="G100" i="1"/>
  <c r="I100" i="1"/>
  <c r="E92" i="3"/>
  <c r="F25" i="1"/>
  <c r="G25" i="1"/>
  <c r="I25" i="1"/>
  <c r="E18" i="3"/>
  <c r="F94" i="1"/>
  <c r="G94" i="1"/>
  <c r="I94" i="1"/>
  <c r="E86" i="3"/>
  <c r="F61" i="1"/>
  <c r="G61" i="1"/>
  <c r="I61" i="1"/>
  <c r="E54" i="3"/>
  <c r="E59" i="3"/>
  <c r="E84" i="3"/>
  <c r="E20" i="3"/>
  <c r="E51" i="3"/>
  <c r="E29" i="3"/>
  <c r="E60" i="3"/>
  <c r="E43" i="3"/>
  <c r="C11" i="1"/>
  <c r="C12" i="1"/>
  <c r="C16" i="1" l="1"/>
  <c r="D18" i="1" s="1"/>
  <c r="O115" i="1"/>
  <c r="O75" i="1"/>
  <c r="O42" i="1"/>
  <c r="O110" i="1"/>
  <c r="O117" i="1"/>
  <c r="O85" i="1"/>
  <c r="O52" i="1"/>
  <c r="O116" i="1"/>
  <c r="O80" i="1"/>
  <c r="O47" i="1"/>
  <c r="O126" i="1"/>
  <c r="O103" i="1"/>
  <c r="O57" i="1"/>
  <c r="O70" i="1"/>
  <c r="O107" i="1"/>
  <c r="O71" i="1"/>
  <c r="O38" i="1"/>
  <c r="O106" i="1"/>
  <c r="O113" i="1"/>
  <c r="O81" i="1"/>
  <c r="O48" i="1"/>
  <c r="O112" i="1"/>
  <c r="O76" i="1"/>
  <c r="O43" i="1"/>
  <c r="O69" i="1"/>
  <c r="O49" i="1"/>
  <c r="O90" i="1"/>
  <c r="O25" i="1"/>
  <c r="O92" i="1"/>
  <c r="O118" i="1"/>
  <c r="O60" i="1"/>
  <c r="O55" i="1"/>
  <c r="O100" i="1"/>
  <c r="O79" i="1"/>
  <c r="O121" i="1"/>
  <c r="O56" i="1"/>
  <c r="O51" i="1"/>
  <c r="O78" i="1"/>
  <c r="O29" i="1"/>
  <c r="O98" i="1"/>
  <c r="O99" i="1"/>
  <c r="O66" i="1"/>
  <c r="O34" i="1"/>
  <c r="O102" i="1"/>
  <c r="O109" i="1"/>
  <c r="O77" i="1"/>
  <c r="O44" i="1"/>
  <c r="O108" i="1"/>
  <c r="O72" i="1"/>
  <c r="O39" i="1"/>
  <c r="O82" i="1"/>
  <c r="C15" i="1"/>
  <c r="O41" i="1"/>
  <c r="O28" i="1"/>
  <c r="O54" i="1"/>
  <c r="O27" i="1"/>
  <c r="O64" i="1"/>
  <c r="O23" i="1"/>
  <c r="O33" i="1"/>
  <c r="O123" i="1"/>
  <c r="O95" i="1"/>
  <c r="O62" i="1"/>
  <c r="O30" i="1"/>
  <c r="O53" i="1"/>
  <c r="O105" i="1"/>
  <c r="O73" i="1"/>
  <c r="O40" i="1"/>
  <c r="O104" i="1"/>
  <c r="O67" i="1"/>
  <c r="O35" i="1"/>
  <c r="O21" i="1"/>
  <c r="O61" i="1"/>
  <c r="O74" i="1"/>
  <c r="O94" i="1"/>
  <c r="O87" i="1"/>
  <c r="O122" i="1"/>
  <c r="O97" i="1"/>
  <c r="O59" i="1"/>
  <c r="O111" i="1"/>
  <c r="O83" i="1"/>
  <c r="O50" i="1"/>
  <c r="O24" i="1"/>
  <c r="O93" i="1"/>
  <c r="O26" i="1"/>
  <c r="O88" i="1"/>
  <c r="O125" i="1"/>
  <c r="O45" i="1"/>
  <c r="O65" i="1"/>
  <c r="O91" i="1"/>
  <c r="O58" i="1"/>
  <c r="O22" i="1"/>
  <c r="O37" i="1"/>
  <c r="O101" i="1"/>
  <c r="O68" i="1"/>
  <c r="O36" i="1"/>
  <c r="O96" i="1"/>
  <c r="O63" i="1"/>
  <c r="O31" i="1"/>
  <c r="O86" i="1"/>
  <c r="O32" i="1"/>
  <c r="O124" i="1"/>
  <c r="O119" i="1"/>
  <c r="O46" i="1"/>
  <c r="O114" i="1"/>
  <c r="O89" i="1"/>
  <c r="O84" i="1"/>
  <c r="O120" i="1"/>
  <c r="C18" i="1" l="1"/>
  <c r="F18" i="1"/>
  <c r="F19" i="1" s="1"/>
</calcChain>
</file>

<file path=xl/sharedStrings.xml><?xml version="1.0" encoding="utf-8"?>
<sst xmlns="http://schemas.openxmlformats.org/spreadsheetml/2006/main" count="1104" uniqueCount="373">
  <si>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</si>
  <si>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</si>
  <si>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</si>
  <si>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</si>
  <si>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</si>
  <si>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</si>
  <si>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</si>
  <si>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</si>
  <si>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</si>
  <si>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</si>
  <si>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</si>
  <si>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</si>
  <si>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</si>
  <si>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</si>
  <si>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</si>
  <si>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</si>
  <si>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</si>
  <si>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</si>
  <si>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</si>
  <si>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</si>
  <si>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</si>
  <si>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</si>
  <si>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</si>
  <si>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</si>
  <si>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</si>
  <si>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</si>
  <si>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</si>
  <si>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</si>
  <si>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</si>
  <si>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</si>
  <si>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</si>
  <si>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</si>
  <si>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</si>
  <si>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</t>
  </si>
  <si>
    <t>EA/SD</t>
  </si>
  <si>
    <t>Add cycle</t>
  </si>
  <si>
    <t>Old Cycle</t>
  </si>
  <si>
    <t>IBVS 5959</t>
  </si>
  <si>
    <t>IBVS 6029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</si>
  <si>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</si>
  <si>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</si>
  <si>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</si>
  <si>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</si>
  <si>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</si>
  <si>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</si>
  <si>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</si>
  <si>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</si>
  <si>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</si>
  <si>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</si>
  <si>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</si>
  <si>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</si>
  <si>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</si>
  <si>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2427600.502 </t>
  </si>
  <si>
    <t> 12.06.1934 00:02 </t>
  </si>
  <si>
    <t> 0.163 </t>
  </si>
  <si>
    <t>P </t>
  </si>
  <si>
    <t> J.Manek </t>
  </si>
  <si>
    <t> BRNO 30.35 </t>
  </si>
  <si>
    <t>2427635.469 </t>
  </si>
  <si>
    <t> 16.07.1934 23:15 </t>
  </si>
  <si>
    <t> 0.180 </t>
  </si>
  <si>
    <t>2427656.448 </t>
  </si>
  <si>
    <t> 06.08.1934 22:45 </t>
  </si>
  <si>
    <t> 0.188 </t>
  </si>
  <si>
    <t>2427684.361 </t>
  </si>
  <si>
    <t> 03.09.1934 20:39 </t>
  </si>
  <si>
    <t> 0.141 </t>
  </si>
  <si>
    <t>2427719.327 </t>
  </si>
  <si>
    <t> 08.10.1934 19:50 </t>
  </si>
  <si>
    <t> 0.156 </t>
  </si>
  <si>
    <t>2427925.560 </t>
  </si>
  <si>
    <t> 03.05.1935 01:26 </t>
  </si>
  <si>
    <t>2427932.517 </t>
  </si>
  <si>
    <t> 10.05.1935 00:24 </t>
  </si>
  <si>
    <t> 0.147 </t>
  </si>
  <si>
    <t>2427960.486 </t>
  </si>
  <si>
    <t> 06.06.1935 23:39 </t>
  </si>
  <si>
    <t> 0.155 </t>
  </si>
  <si>
    <t>2428016.462 </t>
  </si>
  <si>
    <t> 01.08.1935 23:05 </t>
  </si>
  <si>
    <t> 0.210 </t>
  </si>
  <si>
    <t>2428072.333 </t>
  </si>
  <si>
    <t> 26.09.1935 19:59 </t>
  </si>
  <si>
    <t> 0.160 </t>
  </si>
  <si>
    <t>2428121.243 </t>
  </si>
  <si>
    <t> 14.11.1935 17:49 </t>
  </si>
  <si>
    <t> 0.139 </t>
  </si>
  <si>
    <t>2429401.562 </t>
  </si>
  <si>
    <t> 18.05.1939 01:29 </t>
  </si>
  <si>
    <t> 0.098 </t>
  </si>
  <si>
    <t>2429492.454 </t>
  </si>
  <si>
    <t> 16.08.1939 22:53 </t>
  </si>
  <si>
    <t> 0.118 </t>
  </si>
  <si>
    <t>2429817.474 </t>
  </si>
  <si>
    <t> 06.07.1940 23:22 </t>
  </si>
  <si>
    <t> 0.096 </t>
  </si>
  <si>
    <t>2430254.315 </t>
  </si>
  <si>
    <t> 16.09.1941 19:33 </t>
  </si>
  <si>
    <t> 0.054 </t>
  </si>
  <si>
    <t>2430614.397 </t>
  </si>
  <si>
    <t> 11.09.1942 21:31 </t>
  </si>
  <si>
    <t> 0.143 </t>
  </si>
  <si>
    <t>2430820.601 </t>
  </si>
  <si>
    <t> 06.04.1943 02:25 </t>
  </si>
  <si>
    <t> 0.138 </t>
  </si>
  <si>
    <t>2430876.513 </t>
  </si>
  <si>
    <t> 01.06.1943 00:18 </t>
  </si>
  <si>
    <t> 0.129 </t>
  </si>
  <si>
    <t>2431002.370 </t>
  </si>
  <si>
    <t> 04.10.1943 20:52 </t>
  </si>
  <si>
    <t> 0.164 </t>
  </si>
  <si>
    <t>2431030.286 </t>
  </si>
  <si>
    <t> 01.11.1943 18:51 </t>
  </si>
  <si>
    <t> 0.119 </t>
  </si>
  <si>
    <t>2431144.444 </t>
  </si>
  <si>
    <t> 23.02.1944 22:39 </t>
  </si>
  <si>
    <t> 0.105 </t>
  </si>
  <si>
    <t>2431292.459 </t>
  </si>
  <si>
    <t> 20.07.1944 23:00 </t>
  </si>
  <si>
    <t> 0.162 </t>
  </si>
  <si>
    <t>2432415.419 </t>
  </si>
  <si>
    <t> 17.08.1947 22:03 </t>
  </si>
  <si>
    <t> 0.040 </t>
  </si>
  <si>
    <t>2433509.423 </t>
  </si>
  <si>
    <t> 15.08.1950 22:09 </t>
  </si>
  <si>
    <t> 0.087 </t>
  </si>
  <si>
    <t>2433827.462 </t>
  </si>
  <si>
    <t> 29.06.1951 23:05 </t>
  </si>
  <si>
    <t> 0.074 </t>
  </si>
  <si>
    <t>2433834.459 </t>
  </si>
  <si>
    <t> 06.07.1951 23:00 </t>
  </si>
  <si>
    <t> 0.081 </t>
  </si>
  <si>
    <t>2434131.569 </t>
  </si>
  <si>
    <t> 29.04.1952 01:39 </t>
  </si>
  <si>
    <t> 0.110 </t>
  </si>
  <si>
    <t>2434603.403 </t>
  </si>
  <si>
    <t> 13.08.1953 21:40 </t>
  </si>
  <si>
    <t>2434631.386 </t>
  </si>
  <si>
    <t> 10.09.1953 21:15 </t>
  </si>
  <si>
    <t> 0.132 </t>
  </si>
  <si>
    <t>2434652.329 </t>
  </si>
  <si>
    <t> 01.10.1953 19:53 </t>
  </si>
  <si>
    <t>2434872.549 </t>
  </si>
  <si>
    <t> 10.05.1954 01:10 </t>
  </si>
  <si>
    <t> 0.136 </t>
  </si>
  <si>
    <t>2434921.462 </t>
  </si>
  <si>
    <t> 27.06.1954 23:05 </t>
  </si>
  <si>
    <t>2435068.214 </t>
  </si>
  <si>
    <t> 21.11.1954 17:08 </t>
  </si>
  <si>
    <t> 0.077 </t>
  </si>
  <si>
    <t>2435246.468 </t>
  </si>
  <si>
    <t> 18.05.1955 23:13 </t>
  </si>
  <si>
    <t> 0.082 </t>
  </si>
  <si>
    <t>2435246.491 </t>
  </si>
  <si>
    <t> 18.05.1955 23:47 </t>
  </si>
  <si>
    <t>2435253.462 </t>
  </si>
  <si>
    <t> 25.05.1955 23:05 </t>
  </si>
  <si>
    <t> 0.086 </t>
  </si>
  <si>
    <t>2435330.386 </t>
  </si>
  <si>
    <t> 10.08.1955 21:15 </t>
  </si>
  <si>
    <t>2435372.344 </t>
  </si>
  <si>
    <t> 21.09.1955 20:15 </t>
  </si>
  <si>
    <t>2435571.580 </t>
  </si>
  <si>
    <t> 08.04.1956 01:55 </t>
  </si>
  <si>
    <t> 0.153 </t>
  </si>
  <si>
    <t>2436397.495 </t>
  </si>
  <si>
    <t> 12.07.1958 23:52 </t>
  </si>
  <si>
    <t> 0.066 </t>
  </si>
  <si>
    <t>2436806.387 </t>
  </si>
  <si>
    <t> 25.08.1959 21:17 </t>
  </si>
  <si>
    <t> 0.035 </t>
  </si>
  <si>
    <t>2436820.409 </t>
  </si>
  <si>
    <t> 08.09.1959 21:48 </t>
  </si>
  <si>
    <t>2436841.351 </t>
  </si>
  <si>
    <t> 29.09.1959 20:25 </t>
  </si>
  <si>
    <t> 0.048 </t>
  </si>
  <si>
    <t>2437103.455 </t>
  </si>
  <si>
    <t> 17.06.1960 22:55 </t>
  </si>
  <si>
    <t> 0.022 </t>
  </si>
  <si>
    <t> R.Weber </t>
  </si>
  <si>
    <t> JO 45.18 </t>
  </si>
  <si>
    <t>2437103.464 </t>
  </si>
  <si>
    <t> 17.06.1960 23:08 </t>
  </si>
  <si>
    <t> 0.031 </t>
  </si>
  <si>
    <t>2437117.454 </t>
  </si>
  <si>
    <t> 01.07.1960 22:53 </t>
  </si>
  <si>
    <t> 0.041 </t>
  </si>
  <si>
    <t> JO 45.29 </t>
  </si>
  <si>
    <t>2437145.455 </t>
  </si>
  <si>
    <t> 29.07.1960 22:55 </t>
  </si>
  <si>
    <t>2437159.411 </t>
  </si>
  <si>
    <t> 12.08.1960 21:51 </t>
  </si>
  <si>
    <t> 0.057 </t>
  </si>
  <si>
    <t>2437173.418 </t>
  </si>
  <si>
    <t> 26.08.1960 22:01 </t>
  </si>
  <si>
    <t> 0.084 </t>
  </si>
  <si>
    <t> BRNO 30.36 </t>
  </si>
  <si>
    <t>2437187.336 </t>
  </si>
  <si>
    <t> 09.09.1960 20:03 </t>
  </si>
  <si>
    <t>2437194.351 </t>
  </si>
  <si>
    <t> 16.09.1960 20:25 </t>
  </si>
  <si>
    <t> 0.046 </t>
  </si>
  <si>
    <t>2437201.353 </t>
  </si>
  <si>
    <t> 23.09.1960 20:28 </t>
  </si>
  <si>
    <t> 0.058 </t>
  </si>
  <si>
    <t>2437201.381 </t>
  </si>
  <si>
    <t> 23.09.1960 21:08 </t>
  </si>
  <si>
    <t>2437202.519 </t>
  </si>
  <si>
    <t> 25.09.1960 00:27 </t>
  </si>
  <si>
    <t> 0.059 </t>
  </si>
  <si>
    <t>2437222.344 </t>
  </si>
  <si>
    <t> 14.10.1960 20:15 </t>
  </si>
  <si>
    <t> 0.079 </t>
  </si>
  <si>
    <t>2437575.346 </t>
  </si>
  <si>
    <t> 02.10.1961 20:18 </t>
  </si>
  <si>
    <t>2437582.378 </t>
  </si>
  <si>
    <t> 09.10.1961 21:04 </t>
  </si>
  <si>
    <t> 0.121 </t>
  </si>
  <si>
    <t>2437659.218 </t>
  </si>
  <si>
    <t> 25.12.1961 17:13 </t>
  </si>
  <si>
    <t> 0.069 </t>
  </si>
  <si>
    <t>2437788.557 </t>
  </si>
  <si>
    <t> 04.05.1962 01:22 </t>
  </si>
  <si>
    <t> 0.091 </t>
  </si>
  <si>
    <t>2437907.404 </t>
  </si>
  <si>
    <t> 30.08.1962 21:41 </t>
  </si>
  <si>
    <t>2438197.457 </t>
  </si>
  <si>
    <t> 16.06.1963 22:58 </t>
  </si>
  <si>
    <t> 0.067 </t>
  </si>
  <si>
    <t>2438204.471 </t>
  </si>
  <si>
    <t> 23.06.1963 23:18 </t>
  </si>
  <si>
    <t>2438239.439 </t>
  </si>
  <si>
    <t> 28.07.1963 22:32 </t>
  </si>
  <si>
    <t> 0.109 </t>
  </si>
  <si>
    <t>2438281.345 </t>
  </si>
  <si>
    <t> 08.09.1963 20:16 </t>
  </si>
  <si>
    <t>2438501.566 </t>
  </si>
  <si>
    <t> 16.04.1964 01:35 </t>
  </si>
  <si>
    <t>2438550.470 </t>
  </si>
  <si>
    <t> 03.06.1964 23:16 </t>
  </si>
  <si>
    <t> 0.078 </t>
  </si>
  <si>
    <t>2438550.493 </t>
  </si>
  <si>
    <t> 03.06.1964 23:49 </t>
  </si>
  <si>
    <t> 0.101 </t>
  </si>
  <si>
    <t>2438557.450 </t>
  </si>
  <si>
    <t> 10.06.1964 22:48 </t>
  </si>
  <si>
    <t> 0.068 </t>
  </si>
  <si>
    <t>2438585.429 </t>
  </si>
  <si>
    <t> 08.07.1964 22:17 </t>
  </si>
  <si>
    <t>2438585.456 </t>
  </si>
  <si>
    <t> 08.07.1964 22:56 </t>
  </si>
  <si>
    <t> 0.114 </t>
  </si>
  <si>
    <t>2438697.264 </t>
  </si>
  <si>
    <t> 28.10.1964 18:20 </t>
  </si>
  <si>
    <t>2438882.530 </t>
  </si>
  <si>
    <t> 02.05.1965 00:43 </t>
  </si>
  <si>
    <t> 0.107 </t>
  </si>
  <si>
    <t>2439256.496 </t>
  </si>
  <si>
    <t> 10.05.1966 23:54 </t>
  </si>
  <si>
    <t> 0.100 </t>
  </si>
  <si>
    <t>2439942.590 </t>
  </si>
  <si>
    <t> 27.03.1968 02:09 </t>
  </si>
  <si>
    <t> -0.004 </t>
  </si>
  <si>
    <t>2440145.303 </t>
  </si>
  <si>
    <t> 15.10.1968 19:16 </t>
  </si>
  <si>
    <t> -0.005 </t>
  </si>
  <si>
    <t>2440152.283 </t>
  </si>
  <si>
    <t> 22.10.1968 18:47 </t>
  </si>
  <si>
    <t> -0.015 </t>
  </si>
  <si>
    <t>2440484.408 </t>
  </si>
  <si>
    <t> 19.09.1969 21:47 </t>
  </si>
  <si>
    <t>2440914.227 </t>
  </si>
  <si>
    <t> 23.11.1970 17:26 </t>
  </si>
  <si>
    <t> 0.003 </t>
  </si>
  <si>
    <t>2441071.551 </t>
  </si>
  <si>
    <t> 30.04.1971 01:13 </t>
  </si>
  <si>
    <t> 0.049 </t>
  </si>
  <si>
    <t>2441134.433 </t>
  </si>
  <si>
    <t> 01.07.1971 22:23 </t>
  </si>
  <si>
    <t> 0.020 </t>
  </si>
  <si>
    <t>2441599.283 </t>
  </si>
  <si>
    <t> 08.10.1972 18:47 </t>
  </si>
  <si>
    <t> 0.026 </t>
  </si>
  <si>
    <t>2441798.520 </t>
  </si>
  <si>
    <t> 26.04.1973 00:28 </t>
  </si>
  <si>
    <t> 0.044 </t>
  </si>
  <si>
    <t>2442638.418 </t>
  </si>
  <si>
    <t> 13.08.1975 22:01 </t>
  </si>
  <si>
    <t> -0.040 </t>
  </si>
  <si>
    <t>2443288.509 </t>
  </si>
  <si>
    <t> 25.05.1977 00:12 </t>
  </si>
  <si>
    <t> -0.032 </t>
  </si>
  <si>
    <t>2443337.461 </t>
  </si>
  <si>
    <t> 12.07.1977 23:03 </t>
  </si>
  <si>
    <t> -0.011 </t>
  </si>
  <si>
    <t>2443606.579 </t>
  </si>
  <si>
    <t> 08.04.1978 01:53 </t>
  </si>
  <si>
    <t> -0.013 </t>
  </si>
  <si>
    <t>2444571.220 </t>
  </si>
  <si>
    <t> 27.11.1980 17:16 </t>
  </si>
  <si>
    <t>2444749.490 </t>
  </si>
  <si>
    <t> 24.05.1981 23:45 </t>
  </si>
  <si>
    <t> 0.010 </t>
  </si>
  <si>
    <t>2445546.377 </t>
  </si>
  <si>
    <t> 30.07.1983 21:02 </t>
  </si>
  <si>
    <t> 0.021 </t>
  </si>
  <si>
    <t>2445907.477 </t>
  </si>
  <si>
    <t> 25.07.1984 23:26 </t>
  </si>
  <si>
    <t> -0.036 </t>
  </si>
  <si>
    <t>2446018.217 </t>
  </si>
  <si>
    <t> 13.11.1984 17:12 </t>
  </si>
  <si>
    <t> 0.027 </t>
  </si>
  <si>
    <t>2447368.480 </t>
  </si>
  <si>
    <t> 25.07.1988 23:31 </t>
  </si>
  <si>
    <t> 0.028 </t>
  </si>
  <si>
    <t>2447665.546 </t>
  </si>
  <si>
    <t> 19.05.1989 01:06 </t>
  </si>
  <si>
    <t> 0.013 </t>
  </si>
  <si>
    <t>2447672.533 </t>
  </si>
  <si>
    <t> 26.05.1989 00:47 </t>
  </si>
  <si>
    <t>V </t>
  </si>
  <si>
    <t>2447672.535 </t>
  </si>
  <si>
    <t> 26.05.1989 00:50 </t>
  </si>
  <si>
    <t> 0.012 </t>
  </si>
  <si>
    <t> J.Borovicka </t>
  </si>
  <si>
    <t> BRNO 30 </t>
  </si>
  <si>
    <t> A.Dedoch </t>
  </si>
  <si>
    <t>2447714.478 </t>
  </si>
  <si>
    <t> 06.07.1989 23:28 </t>
  </si>
  <si>
    <t> 0.014 </t>
  </si>
  <si>
    <t>2448829.400 </t>
  </si>
  <si>
    <t> 25.07.1992 21:36 </t>
  </si>
  <si>
    <t> 0.009 </t>
  </si>
  <si>
    <t> BRNO 31 </t>
  </si>
  <si>
    <t>2448829.404 </t>
  </si>
  <si>
    <t> 25.07.1992 21:41 </t>
  </si>
  <si>
    <t> K.Koss </t>
  </si>
  <si>
    <t>2448829.406 </t>
  </si>
  <si>
    <t> 25.07.1992 21:44 </t>
  </si>
  <si>
    <t> 0.015 </t>
  </si>
  <si>
    <t> P.Stepan </t>
  </si>
  <si>
    <t>2448829.407 </t>
  </si>
  <si>
    <t> 25.07.1992 21:46 </t>
  </si>
  <si>
    <t> 0.016 </t>
  </si>
  <si>
    <t> P.Hajek </t>
  </si>
  <si>
    <t>2452444.45990 </t>
  </si>
  <si>
    <t> 18.06.2002 23:02 </t>
  </si>
  <si>
    <t> 0.00163 </t>
  </si>
  <si>
    <t>C </t>
  </si>
  <si>
    <t>o</t>
  </si>
  <si>
    <t> J.Šafár </t>
  </si>
  <si>
    <t>OEJV 0074 </t>
  </si>
  <si>
    <t>2454675.4789 </t>
  </si>
  <si>
    <t> 27.07.2008 23:29 </t>
  </si>
  <si>
    <t> 0.0012 </t>
  </si>
  <si>
    <t>-I</t>
  </si>
  <si>
    <t> F.Agerer </t>
  </si>
  <si>
    <t>BAVM 203 </t>
  </si>
  <si>
    <t>2455374.4966 </t>
  </si>
  <si>
    <t> 26.06.2010 23:55 </t>
  </si>
  <si>
    <t>587</t>
  </si>
  <si>
    <t> 0.0050 </t>
  </si>
  <si>
    <t>BAVM 214 </t>
  </si>
  <si>
    <t>2456093.8969 </t>
  </si>
  <si>
    <t> 15.06.2012 09:31 </t>
  </si>
  <si>
    <t>1204.5</t>
  </si>
  <si>
    <t> 0.0035 </t>
  </si>
  <si>
    <t> R.Diethelm </t>
  </si>
  <si>
    <t>IBVS 6029 </t>
  </si>
  <si>
    <t>s5</t>
  </si>
  <si>
    <t>s6</t>
  </si>
  <si>
    <t>s7</t>
  </si>
  <si>
    <t>V0962 Aql / GSC 1052-0028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</si>
</sst>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V0962 Aql - O-C Diagr.</a:t>
            </a:r>
          </a:p>
        </c:rich>
      </c:tx>
      <c:layout>
        <c:manualLayout>
          <c:xMode val="edge"/>
          <c:yMode val="edge"/>
          <c:x val="0.35525508054239829"/>
          <c:y val="2.5720164609053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41021330449607"/>
          <c:y val="0.14814859468012961"/>
          <c:w val="0.77176088362934037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9-4146-848C-74EDBD37E2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-4.8345769097068114E-2</c:v>
                </c:pt>
                <c:pt idx="1">
                  <c:v>-3.1490757144638337E-2</c:v>
                </c:pt>
                <c:pt idx="2">
                  <c:v>-2.2577749972697347E-2</c:v>
                </c:pt>
                <c:pt idx="3">
                  <c:v>-6.9693740410002647E-2</c:v>
                </c:pt>
                <c:pt idx="4">
                  <c:v>-5.3838728457776597E-2</c:v>
                </c:pt>
                <c:pt idx="5">
                  <c:v>-2.6694157935708063E-2</c:v>
                </c:pt>
                <c:pt idx="6">
                  <c:v>-5.9723155543906614E-2</c:v>
                </c:pt>
                <c:pt idx="7">
                  <c:v>-5.0839145984355127E-2</c:v>
                </c:pt>
                <c:pt idx="8">
                  <c:v>4.9288731388514861E-3</c:v>
                </c:pt>
                <c:pt idx="9">
                  <c:v>-4.4303107737505343E-2</c:v>
                </c:pt>
                <c:pt idx="10">
                  <c:v>-6.4506091002840549E-2</c:v>
                </c:pt>
                <c:pt idx="11">
                  <c:v>-8.5817486458836356E-2</c:v>
                </c:pt>
                <c:pt idx="12">
                  <c:v>-6.4194455382676097E-2</c:v>
                </c:pt>
                <c:pt idx="13">
                  <c:v>-8.0542844225419685E-2</c:v>
                </c:pt>
                <c:pt idx="14">
                  <c:v>-0.11635519481569645</c:v>
                </c:pt>
                <c:pt idx="15">
                  <c:v>-2.0848571697570151E-2</c:v>
                </c:pt>
                <c:pt idx="16">
                  <c:v>-2.2704001177771715E-2</c:v>
                </c:pt>
                <c:pt idx="17">
                  <c:v>-3.0935982053051703E-2</c:v>
                </c:pt>
                <c:pt idx="18">
                  <c:v>5.5420609751308803E-3</c:v>
                </c:pt>
                <c:pt idx="19">
                  <c:v>-3.8573929461563239E-2</c:v>
                </c:pt>
                <c:pt idx="20">
                  <c:v>-5.1047557080892147E-2</c:v>
                </c:pt>
                <c:pt idx="21">
                  <c:v>8.3386601836537011E-3</c:v>
                </c:pt>
                <c:pt idx="22">
                  <c:v>-9.6320289063442033E-2</c:v>
                </c:pt>
                <c:pt idx="23">
                  <c:v>-3.1858414935413748E-2</c:v>
                </c:pt>
                <c:pt idx="24">
                  <c:v>-3.9177806167572271E-2</c:v>
                </c:pt>
                <c:pt idx="25">
                  <c:v>-3.2206803778535686E-2</c:v>
                </c:pt>
                <c:pt idx="26">
                  <c:v>1.5607978202751838E-3</c:v>
                </c:pt>
                <c:pt idx="27">
                  <c:v>8.6034591804491356E-3</c:v>
                </c:pt>
                <c:pt idx="28">
                  <c:v>3.1487468746490777E-2</c:v>
                </c:pt>
                <c:pt idx="29">
                  <c:v>4.4004759110976011E-3</c:v>
                </c:pt>
                <c:pt idx="30">
                  <c:v>3.8487051220727153E-2</c:v>
                </c:pt>
                <c:pt idx="31">
                  <c:v>2.1284067952365149E-2</c:v>
                </c:pt>
                <c:pt idx="32">
                  <c:v>-1.7324881846434437E-2</c:v>
                </c:pt>
                <c:pt idx="33">
                  <c:v>-9.0643208823166788E-3</c:v>
                </c:pt>
                <c:pt idx="34">
                  <c:v>1.3935679118731059E-2</c:v>
                </c:pt>
                <c:pt idx="35">
                  <c:v>-5.0933184975292534E-3</c:v>
                </c:pt>
                <c:pt idx="36">
                  <c:v>2.8587707798578776E-2</c:v>
                </c:pt>
                <c:pt idx="37">
                  <c:v>4.6413722142460756E-2</c:v>
                </c:pt>
                <c:pt idx="38">
                  <c:v>6.6587290275492705E-2</c:v>
                </c:pt>
                <c:pt idx="39">
                  <c:v>-6.8392605680855922E-3</c:v>
                </c:pt>
                <c:pt idx="40">
                  <c:v>-3.1535620721115265E-2</c:v>
                </c:pt>
                <c:pt idx="41">
                  <c:v>1.0406384055386297E-2</c:v>
                </c:pt>
                <c:pt idx="42">
                  <c:v>-1.7680608769296668E-2</c:v>
                </c:pt>
                <c:pt idx="43">
                  <c:v>-3.9768019123584963E-2</c:v>
                </c:pt>
                <c:pt idx="44">
                  <c:v>-3.0768019125389401E-2</c:v>
                </c:pt>
                <c:pt idx="45">
                  <c:v>-2.0826014348131139E-2</c:v>
                </c:pt>
                <c:pt idx="46">
                  <c:v>2.0057995221577585E-2</c:v>
                </c:pt>
                <c:pt idx="47">
                  <c:v>-4.0000000008149073E-3</c:v>
                </c:pt>
                <c:pt idx="48">
                  <c:v>2.1284067952365149E-2</c:v>
                </c:pt>
                <c:pt idx="49">
                  <c:v>2.2942004776268732E-2</c:v>
                </c:pt>
                <c:pt idx="50">
                  <c:v>-3.9115990432037506E-2</c:v>
                </c:pt>
                <c:pt idx="51">
                  <c:v>-1.4144988046609797E-2</c:v>
                </c:pt>
                <c:pt idx="52">
                  <c:v>-2.1739856529165991E-3</c:v>
                </c:pt>
                <c:pt idx="53">
                  <c:v>2.5826014345511794E-2</c:v>
                </c:pt>
                <c:pt idx="54">
                  <c:v>-1.1788185947807506E-3</c:v>
                </c:pt>
                <c:pt idx="55">
                  <c:v>1.8739021514193155E-2</c:v>
                </c:pt>
                <c:pt idx="56">
                  <c:v>2.427464223728748E-2</c:v>
                </c:pt>
                <c:pt idx="57">
                  <c:v>6.6245644622540567E-2</c:v>
                </c:pt>
                <c:pt idx="58">
                  <c:v>1.5926670923363417E-2</c:v>
                </c:pt>
                <c:pt idx="59">
                  <c:v>3.9390215148159768E-2</c:v>
                </c:pt>
                <c:pt idx="60">
                  <c:v>5.5897255791933276E-2</c:v>
                </c:pt>
                <c:pt idx="61">
                  <c:v>2.269385499675991E-2</c:v>
                </c:pt>
                <c:pt idx="62">
                  <c:v>4.6664857385621872E-2</c:v>
                </c:pt>
                <c:pt idx="63">
                  <c:v>6.4519869338255376E-2</c:v>
                </c:pt>
                <c:pt idx="64">
                  <c:v>3.0345883686095476E-2</c:v>
                </c:pt>
                <c:pt idx="65">
                  <c:v>6.5432458985014819E-2</c:v>
                </c:pt>
                <c:pt idx="66">
                  <c:v>3.9229475725733209E-2</c:v>
                </c:pt>
                <c:pt idx="67">
                  <c:v>6.2229475726780947E-2</c:v>
                </c:pt>
                <c:pt idx="68">
                  <c:v>2.9200478107668459E-2</c:v>
                </c:pt>
                <c:pt idx="69">
                  <c:v>4.8084487672895193E-2</c:v>
                </c:pt>
                <c:pt idx="70">
                  <c:v>7.5084487674757838E-2</c:v>
                </c:pt>
                <c:pt idx="71">
                  <c:v>4.2620525928214192E-2</c:v>
                </c:pt>
                <c:pt idx="72">
                  <c:v>7.2852089273510501E-2</c:v>
                </c:pt>
                <c:pt idx="73">
                  <c:v>7.2300717169127893E-2</c:v>
                </c:pt>
                <c:pt idx="74">
                  <c:v>-2.1545881492784247E-2</c:v>
                </c:pt>
                <c:pt idx="75">
                  <c:v>-1.9386812164157163E-2</c:v>
                </c:pt>
                <c:pt idx="76">
                  <c:v>-2.9415809767669998E-2</c:v>
                </c:pt>
                <c:pt idx="77">
                  <c:v>6.92068037824356E-2</c:v>
                </c:pt>
                <c:pt idx="78">
                  <c:v>1.42345079802908E-3</c:v>
                </c:pt>
                <c:pt idx="79">
                  <c:v>4.9771004581998568E-2</c:v>
                </c:pt>
                <c:pt idx="80">
                  <c:v>2.1510026097530499E-2</c:v>
                </c:pt>
                <c:pt idx="81">
                  <c:v>3.4581685074954294E-2</c:v>
                </c:pt>
                <c:pt idx="82">
                  <c:v>5.5755253204551991E-2</c:v>
                </c:pt>
                <c:pt idx="83">
                  <c:v>-1.4729292866832111E-2</c:v>
                </c:pt>
                <c:pt idx="84">
                  <c:v>3.5739294544328004E-3</c:v>
                </c:pt>
                <c:pt idx="85">
                  <c:v>2.5370946197654121E-2</c:v>
                </c:pt>
                <c:pt idx="86">
                  <c:v>2.725453822495183E-2</c:v>
                </c:pt>
                <c:pt idx="87">
                  <c:v>4.4252868130570278E-2</c:v>
                </c:pt>
                <c:pt idx="88">
                  <c:v>6.8513429083395749E-2</c:v>
                </c:pt>
                <c:pt idx="89">
                  <c:v>9.2207701614825055E-2</c:v>
                </c:pt>
                <c:pt idx="90">
                  <c:v>4.0709491790039465E-2</c:v>
                </c:pt>
                <c:pt idx="91">
                  <c:v>0.10525036296894541</c:v>
                </c:pt>
                <c:pt idx="92">
                  <c:v>0.1276489914234844</c:v>
                </c:pt>
                <c:pt idx="93">
                  <c:v>0.11741659302060725</c:v>
                </c:pt>
                <c:pt idx="94">
                  <c:v>0.11438759540760657</c:v>
                </c:pt>
                <c:pt idx="95">
                  <c:v>0.11638759540801402</c:v>
                </c:pt>
                <c:pt idx="96">
                  <c:v>0.11638759540801402</c:v>
                </c:pt>
                <c:pt idx="97">
                  <c:v>0.11921360975247808</c:v>
                </c:pt>
                <c:pt idx="98">
                  <c:v>0.13158849105093395</c:v>
                </c:pt>
                <c:pt idx="99">
                  <c:v>0.13558849105174886</c:v>
                </c:pt>
                <c:pt idx="100">
                  <c:v>0.13758849105215631</c:v>
                </c:pt>
                <c:pt idx="101">
                  <c:v>0.13858849104872206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B9-4146-848C-74EDBD37E2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B9-4146-848C-74EDBD37E2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2">
                  <c:v>0.18149189403629862</c:v>
                </c:pt>
                <c:pt idx="103">
                  <c:v>0.21623682368954178</c:v>
                </c:pt>
                <c:pt idx="104">
                  <c:v>0.23103706274559954</c:v>
                </c:pt>
                <c:pt idx="105">
                  <c:v>0.24085272543743486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B9-4146-848C-74EDBD37E2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B9-4146-848C-74EDBD37E2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B9-4146-848C-74EDBD37E2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2.3E-3</c:v>
                  </c:pt>
                  <c:pt idx="103">
                    <c:v>0</c:v>
                  </c:pt>
                  <c:pt idx="104">
                    <c:v>1.4E-3</c:v>
                  </c:pt>
                  <c:pt idx="10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B9-4146-848C-74EDBD37E2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-8205</c:v>
                </c:pt>
                <c:pt idx="1">
                  <c:v>-8175</c:v>
                </c:pt>
                <c:pt idx="2">
                  <c:v>-8157</c:v>
                </c:pt>
                <c:pt idx="3">
                  <c:v>-8133</c:v>
                </c:pt>
                <c:pt idx="4">
                  <c:v>-8103</c:v>
                </c:pt>
                <c:pt idx="5">
                  <c:v>-7926</c:v>
                </c:pt>
                <c:pt idx="6">
                  <c:v>-7920</c:v>
                </c:pt>
                <c:pt idx="7">
                  <c:v>-7896</c:v>
                </c:pt>
                <c:pt idx="8">
                  <c:v>-7848</c:v>
                </c:pt>
                <c:pt idx="9">
                  <c:v>-7800</c:v>
                </c:pt>
                <c:pt idx="10">
                  <c:v>-7758</c:v>
                </c:pt>
                <c:pt idx="11">
                  <c:v>-6659</c:v>
                </c:pt>
                <c:pt idx="12">
                  <c:v>-6581</c:v>
                </c:pt>
                <c:pt idx="13">
                  <c:v>-6302</c:v>
                </c:pt>
                <c:pt idx="14">
                  <c:v>-5927</c:v>
                </c:pt>
                <c:pt idx="15">
                  <c:v>-5618</c:v>
                </c:pt>
                <c:pt idx="16">
                  <c:v>-5441</c:v>
                </c:pt>
                <c:pt idx="17">
                  <c:v>-5393</c:v>
                </c:pt>
                <c:pt idx="18">
                  <c:v>-5285</c:v>
                </c:pt>
                <c:pt idx="19">
                  <c:v>-5261</c:v>
                </c:pt>
                <c:pt idx="20">
                  <c:v>-5163</c:v>
                </c:pt>
                <c:pt idx="21">
                  <c:v>-5036</c:v>
                </c:pt>
                <c:pt idx="22">
                  <c:v>-4072</c:v>
                </c:pt>
                <c:pt idx="23">
                  <c:v>-3133</c:v>
                </c:pt>
                <c:pt idx="24">
                  <c:v>-2860</c:v>
                </c:pt>
                <c:pt idx="25">
                  <c:v>-2854</c:v>
                </c:pt>
                <c:pt idx="26">
                  <c:v>-2599</c:v>
                </c:pt>
                <c:pt idx="27">
                  <c:v>-2194</c:v>
                </c:pt>
                <c:pt idx="28">
                  <c:v>-2170</c:v>
                </c:pt>
                <c:pt idx="29">
                  <c:v>-2152</c:v>
                </c:pt>
                <c:pt idx="30">
                  <c:v>-1963</c:v>
                </c:pt>
                <c:pt idx="31">
                  <c:v>-1921</c:v>
                </c:pt>
                <c:pt idx="32">
                  <c:v>-1795</c:v>
                </c:pt>
                <c:pt idx="33">
                  <c:v>-1642</c:v>
                </c:pt>
                <c:pt idx="34">
                  <c:v>-1642</c:v>
                </c:pt>
                <c:pt idx="35">
                  <c:v>-1636</c:v>
                </c:pt>
                <c:pt idx="36">
                  <c:v>-1570</c:v>
                </c:pt>
                <c:pt idx="37">
                  <c:v>-1534</c:v>
                </c:pt>
                <c:pt idx="38">
                  <c:v>-1363</c:v>
                </c:pt>
                <c:pt idx="39">
                  <c:v>-654</c:v>
                </c:pt>
                <c:pt idx="40">
                  <c:v>-303</c:v>
                </c:pt>
                <c:pt idx="41">
                  <c:v>-291</c:v>
                </c:pt>
                <c:pt idx="42">
                  <c:v>-273</c:v>
                </c:pt>
                <c:pt idx="43">
                  <c:v>-48</c:v>
                </c:pt>
                <c:pt idx="44">
                  <c:v>-48</c:v>
                </c:pt>
                <c:pt idx="45">
                  <c:v>-36</c:v>
                </c:pt>
                <c:pt idx="46">
                  <c:v>-12</c:v>
                </c:pt>
                <c:pt idx="47">
                  <c:v>0</c:v>
                </c:pt>
                <c:pt idx="48">
                  <c:v>-1921</c:v>
                </c:pt>
                <c:pt idx="49">
                  <c:v>12</c:v>
                </c:pt>
                <c:pt idx="50">
                  <c:v>24</c:v>
                </c:pt>
                <c:pt idx="51">
                  <c:v>30</c:v>
                </c:pt>
                <c:pt idx="52">
                  <c:v>36</c:v>
                </c:pt>
                <c:pt idx="53">
                  <c:v>36</c:v>
                </c:pt>
                <c:pt idx="54">
                  <c:v>37</c:v>
                </c:pt>
                <c:pt idx="55">
                  <c:v>54</c:v>
                </c:pt>
                <c:pt idx="56">
                  <c:v>357</c:v>
                </c:pt>
                <c:pt idx="57">
                  <c:v>363</c:v>
                </c:pt>
                <c:pt idx="58">
                  <c:v>429</c:v>
                </c:pt>
                <c:pt idx="59">
                  <c:v>540</c:v>
                </c:pt>
                <c:pt idx="60">
                  <c:v>642</c:v>
                </c:pt>
                <c:pt idx="61">
                  <c:v>891</c:v>
                </c:pt>
                <c:pt idx="62">
                  <c:v>897</c:v>
                </c:pt>
                <c:pt idx="63">
                  <c:v>927</c:v>
                </c:pt>
                <c:pt idx="64">
                  <c:v>963</c:v>
                </c:pt>
                <c:pt idx="65">
                  <c:v>1152</c:v>
                </c:pt>
                <c:pt idx="66">
                  <c:v>1194</c:v>
                </c:pt>
                <c:pt idx="67">
                  <c:v>1194</c:v>
                </c:pt>
                <c:pt idx="68">
                  <c:v>1200</c:v>
                </c:pt>
                <c:pt idx="69">
                  <c:v>1224</c:v>
                </c:pt>
                <c:pt idx="70">
                  <c:v>1224</c:v>
                </c:pt>
                <c:pt idx="71">
                  <c:v>1320</c:v>
                </c:pt>
                <c:pt idx="72">
                  <c:v>1479</c:v>
                </c:pt>
                <c:pt idx="73">
                  <c:v>1800</c:v>
                </c:pt>
                <c:pt idx="74">
                  <c:v>2389</c:v>
                </c:pt>
                <c:pt idx="75">
                  <c:v>2563</c:v>
                </c:pt>
                <c:pt idx="76">
                  <c:v>2569</c:v>
                </c:pt>
                <c:pt idx="77">
                  <c:v>2854</c:v>
                </c:pt>
                <c:pt idx="78">
                  <c:v>3223</c:v>
                </c:pt>
                <c:pt idx="79">
                  <c:v>3358</c:v>
                </c:pt>
                <c:pt idx="80">
                  <c:v>3412</c:v>
                </c:pt>
                <c:pt idx="81">
                  <c:v>3811</c:v>
                </c:pt>
                <c:pt idx="82">
                  <c:v>3982</c:v>
                </c:pt>
                <c:pt idx="83">
                  <c:v>4703</c:v>
                </c:pt>
                <c:pt idx="84">
                  <c:v>5261</c:v>
                </c:pt>
                <c:pt idx="85">
                  <c:v>5303</c:v>
                </c:pt>
                <c:pt idx="86">
                  <c:v>5534</c:v>
                </c:pt>
                <c:pt idx="87">
                  <c:v>6362</c:v>
                </c:pt>
                <c:pt idx="88">
                  <c:v>6515</c:v>
                </c:pt>
                <c:pt idx="89">
                  <c:v>7199</c:v>
                </c:pt>
                <c:pt idx="90">
                  <c:v>7509</c:v>
                </c:pt>
                <c:pt idx="91">
                  <c:v>7604</c:v>
                </c:pt>
                <c:pt idx="92">
                  <c:v>8763</c:v>
                </c:pt>
                <c:pt idx="93">
                  <c:v>9018</c:v>
                </c:pt>
                <c:pt idx="94">
                  <c:v>9024</c:v>
                </c:pt>
                <c:pt idx="95">
                  <c:v>9024</c:v>
                </c:pt>
                <c:pt idx="96">
                  <c:v>9024</c:v>
                </c:pt>
                <c:pt idx="97">
                  <c:v>9060</c:v>
                </c:pt>
                <c:pt idx="98">
                  <c:v>10017</c:v>
                </c:pt>
                <c:pt idx="99">
                  <c:v>10017</c:v>
                </c:pt>
                <c:pt idx="100">
                  <c:v>10017</c:v>
                </c:pt>
                <c:pt idx="101">
                  <c:v>10017</c:v>
                </c:pt>
                <c:pt idx="102">
                  <c:v>13120</c:v>
                </c:pt>
                <c:pt idx="103">
                  <c:v>15035</c:v>
                </c:pt>
                <c:pt idx="104">
                  <c:v>15635</c:v>
                </c:pt>
                <c:pt idx="105">
                  <c:v>16252.5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-0.17290916018083985</c:v>
                </c:pt>
                <c:pt idx="1">
                  <c:v>-0.17240372132250747</c:v>
                </c:pt>
                <c:pt idx="2">
                  <c:v>-0.17210045800750803</c:v>
                </c:pt>
                <c:pt idx="3">
                  <c:v>-0.17169610692084211</c:v>
                </c:pt>
                <c:pt idx="4">
                  <c:v>-0.17119066806250971</c:v>
                </c:pt>
                <c:pt idx="5">
                  <c:v>-0.16820857879834858</c:v>
                </c:pt>
                <c:pt idx="6">
                  <c:v>-0.1681074910266821</c:v>
                </c:pt>
                <c:pt idx="7">
                  <c:v>-0.1677031399400162</c:v>
                </c:pt>
                <c:pt idx="8">
                  <c:v>-0.16689443776668436</c:v>
                </c:pt>
                <c:pt idx="9">
                  <c:v>-0.16608573559335255</c:v>
                </c:pt>
                <c:pt idx="10">
                  <c:v>-0.16537812119168718</c:v>
                </c:pt>
                <c:pt idx="11">
                  <c:v>-0.14686221101477714</c:v>
                </c:pt>
                <c:pt idx="12">
                  <c:v>-0.1455480699831129</c:v>
                </c:pt>
                <c:pt idx="13">
                  <c:v>-0.14084748860062163</c:v>
                </c:pt>
                <c:pt idx="14">
                  <c:v>-0.1345295028714667</c:v>
                </c:pt>
                <c:pt idx="15">
                  <c:v>-0.12932348263064303</c:v>
                </c:pt>
                <c:pt idx="16">
                  <c:v>-0.12634139336648192</c:v>
                </c:pt>
                <c:pt idx="17">
                  <c:v>-0.12553269119315008</c:v>
                </c:pt>
                <c:pt idx="18">
                  <c:v>-0.12371311130315346</c:v>
                </c:pt>
                <c:pt idx="19">
                  <c:v>-0.12330876021648755</c:v>
                </c:pt>
                <c:pt idx="20">
                  <c:v>-0.12165765994593505</c:v>
                </c:pt>
                <c:pt idx="21">
                  <c:v>-0.11951796877899459</c:v>
                </c:pt>
                <c:pt idx="22">
                  <c:v>-0.10327653346458031</c:v>
                </c:pt>
                <c:pt idx="23">
                  <c:v>-8.7456297198776373E-2</c:v>
                </c:pt>
                <c:pt idx="24">
                  <c:v>-8.2856803587951583E-2</c:v>
                </c:pt>
                <c:pt idx="25">
                  <c:v>-8.2755715816285103E-2</c:v>
                </c:pt>
                <c:pt idx="26">
                  <c:v>-7.8459485520459754E-2</c:v>
                </c:pt>
                <c:pt idx="27">
                  <c:v>-7.1636060932972423E-2</c:v>
                </c:pt>
                <c:pt idx="28">
                  <c:v>-7.1231709846306501E-2</c:v>
                </c:pt>
                <c:pt idx="29">
                  <c:v>-7.092844653130706E-2</c:v>
                </c:pt>
                <c:pt idx="30">
                  <c:v>-6.7744181723812982E-2</c:v>
                </c:pt>
                <c:pt idx="31">
                  <c:v>-6.7036567322147633E-2</c:v>
                </c:pt>
                <c:pt idx="32">
                  <c:v>-6.4913724117151572E-2</c:v>
                </c:pt>
                <c:pt idx="33">
                  <c:v>-6.2335985939656363E-2</c:v>
                </c:pt>
                <c:pt idx="34">
                  <c:v>-6.2335985939656363E-2</c:v>
                </c:pt>
                <c:pt idx="35">
                  <c:v>-6.2234898167989883E-2</c:v>
                </c:pt>
                <c:pt idx="36">
                  <c:v>-6.1122932679658612E-2</c:v>
                </c:pt>
                <c:pt idx="37">
                  <c:v>-6.0516406049659743E-2</c:v>
                </c:pt>
                <c:pt idx="38">
                  <c:v>-5.7635404557165093E-2</c:v>
                </c:pt>
                <c:pt idx="39">
                  <c:v>-4.5690199538576171E-2</c:v>
                </c:pt>
                <c:pt idx="40">
                  <c:v>-3.9776564896087156E-2</c:v>
                </c:pt>
                <c:pt idx="41">
                  <c:v>-3.9574389352754195E-2</c:v>
                </c:pt>
                <c:pt idx="42">
                  <c:v>-3.9271126037754761E-2</c:v>
                </c:pt>
                <c:pt idx="43">
                  <c:v>-3.5480334600261801E-2</c:v>
                </c:pt>
                <c:pt idx="44">
                  <c:v>-3.5480334600261801E-2</c:v>
                </c:pt>
                <c:pt idx="45">
                  <c:v>-3.5278159056928847E-2</c:v>
                </c:pt>
                <c:pt idx="46">
                  <c:v>-3.4873807970262932E-2</c:v>
                </c:pt>
                <c:pt idx="47">
                  <c:v>-3.4671632426929971E-2</c:v>
                </c:pt>
                <c:pt idx="48">
                  <c:v>-6.7036567322147633E-2</c:v>
                </c:pt>
                <c:pt idx="49">
                  <c:v>-3.4469456883597011E-2</c:v>
                </c:pt>
                <c:pt idx="50">
                  <c:v>-3.4267281340264057E-2</c:v>
                </c:pt>
                <c:pt idx="51">
                  <c:v>-3.4166193568597576E-2</c:v>
                </c:pt>
                <c:pt idx="52">
                  <c:v>-3.4065105796931096E-2</c:v>
                </c:pt>
                <c:pt idx="53">
                  <c:v>-3.4065105796931096E-2</c:v>
                </c:pt>
                <c:pt idx="54">
                  <c:v>-3.4048257834986682E-2</c:v>
                </c:pt>
                <c:pt idx="55">
                  <c:v>-3.3761842481931661E-2</c:v>
                </c:pt>
                <c:pt idx="56">
                  <c:v>-2.8656910012774477E-2</c:v>
                </c:pt>
                <c:pt idx="57">
                  <c:v>-2.8555822241107996E-2</c:v>
                </c:pt>
                <c:pt idx="58">
                  <c:v>-2.7443856752776732E-2</c:v>
                </c:pt>
                <c:pt idx="59">
                  <c:v>-2.5573732976946872E-2</c:v>
                </c:pt>
                <c:pt idx="60">
                  <c:v>-2.385524085861673E-2</c:v>
                </c:pt>
                <c:pt idx="61">
                  <c:v>-1.9660098334457858E-2</c:v>
                </c:pt>
                <c:pt idx="62">
                  <c:v>-1.9559010562791378E-2</c:v>
                </c:pt>
                <c:pt idx="63">
                  <c:v>-1.9053571704458983E-2</c:v>
                </c:pt>
                <c:pt idx="64">
                  <c:v>-1.844704507446011E-2</c:v>
                </c:pt>
                <c:pt idx="65">
                  <c:v>-1.5262780266966022E-2</c:v>
                </c:pt>
                <c:pt idx="66">
                  <c:v>-1.455516586530067E-2</c:v>
                </c:pt>
                <c:pt idx="67">
                  <c:v>-1.455516586530067E-2</c:v>
                </c:pt>
                <c:pt idx="68">
                  <c:v>-1.4454078093634193E-2</c:v>
                </c:pt>
                <c:pt idx="69">
                  <c:v>-1.4049727006968278E-2</c:v>
                </c:pt>
                <c:pt idx="70">
                  <c:v>-1.4049727006968278E-2</c:v>
                </c:pt>
                <c:pt idx="71">
                  <c:v>-1.2432322660304616E-2</c:v>
                </c:pt>
                <c:pt idx="72">
                  <c:v>-9.7534967111429227E-3</c:v>
                </c:pt>
                <c:pt idx="73">
                  <c:v>-4.3453009269863035E-3</c:v>
                </c:pt>
                <c:pt idx="74">
                  <c:v>5.5781486582730452E-3</c:v>
                </c:pt>
                <c:pt idx="75">
                  <c:v>8.5096940366009288E-3</c:v>
                </c:pt>
                <c:pt idx="76">
                  <c:v>8.6107818082674092E-3</c:v>
                </c:pt>
                <c:pt idx="77">
                  <c:v>1.3412450962425153E-2</c:v>
                </c:pt>
                <c:pt idx="78">
                  <c:v>1.9629348919913608E-2</c:v>
                </c:pt>
                <c:pt idx="79">
                  <c:v>2.1903823782409383E-2</c:v>
                </c:pt>
                <c:pt idx="80">
                  <c:v>2.2813613727407693E-2</c:v>
                </c:pt>
                <c:pt idx="81">
                  <c:v>2.9535950543228537E-2</c:v>
                </c:pt>
                <c:pt idx="82">
                  <c:v>3.2416952035723187E-2</c:v>
                </c:pt>
                <c:pt idx="83">
                  <c:v>4.456433259764507E-2</c:v>
                </c:pt>
                <c:pt idx="84">
                  <c:v>5.3965495362627611E-2</c:v>
                </c:pt>
                <c:pt idx="85">
                  <c:v>5.467310976429296E-2</c:v>
                </c:pt>
                <c:pt idx="86">
                  <c:v>5.85649889734524E-2</c:v>
                </c:pt>
                <c:pt idx="87">
                  <c:v>7.251510146342649E-2</c:v>
                </c:pt>
                <c:pt idx="88">
                  <c:v>7.5092839640921699E-2</c:v>
                </c:pt>
                <c:pt idx="89">
                  <c:v>8.6616845610900287E-2</c:v>
                </c:pt>
                <c:pt idx="90">
                  <c:v>9.1839713813668372E-2</c:v>
                </c:pt>
                <c:pt idx="91">
                  <c:v>9.3440270198387604E-2</c:v>
                </c:pt>
                <c:pt idx="92">
                  <c:v>0.11296705809196245</c:v>
                </c:pt>
                <c:pt idx="93">
                  <c:v>0.1172632883877878</c:v>
                </c:pt>
                <c:pt idx="94">
                  <c:v>0.11736437615945428</c:v>
                </c:pt>
                <c:pt idx="95">
                  <c:v>0.11736437615945428</c:v>
                </c:pt>
                <c:pt idx="96">
                  <c:v>0.11736437615945428</c:v>
                </c:pt>
                <c:pt idx="97">
                  <c:v>0.11797090278945316</c:v>
                </c:pt>
                <c:pt idx="98">
                  <c:v>0.13409440237025655</c:v>
                </c:pt>
                <c:pt idx="99">
                  <c:v>0.13409440237025655</c:v>
                </c:pt>
                <c:pt idx="100">
                  <c:v>0.13409440237025655</c:v>
                </c:pt>
                <c:pt idx="101">
                  <c:v>0.13409440237025655</c:v>
                </c:pt>
                <c:pt idx="102">
                  <c:v>0.18637362828377055</c:v>
                </c:pt>
                <c:pt idx="103">
                  <c:v>0.21863747540732173</c:v>
                </c:pt>
                <c:pt idx="104">
                  <c:v>0.22874625257396961</c:v>
                </c:pt>
                <c:pt idx="105">
                  <c:v>0.23914986907464472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B9-4146-848C-74EDBD37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10424"/>
        <c:axId val="1"/>
      </c:scatterChart>
      <c:valAx>
        <c:axId val="59811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44119871863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092843326885883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11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8685684115405"/>
          <c:y val="0.91975600272188196"/>
          <c:w val="0.78530061885397784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571500</xdr:colOff>
      <xdr:row>18</xdr:row>
      <xdr:rowOff>142874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DD2291-09E2-24C3-21A9-19C92BBBF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6940"/>
  <sheetViews>
    <sheetView tabSelected="1" workbookViewId="0">
      <pane xSplit="14" ySplit="21" topLeftCell="O107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372</v>
      </c>
    </row>
    <row r="2" spans="1:6" x14ac:dyDescent="0.2">
      <c r="A2" t="s">
        <v>24</v>
      </c>
      <c r="B2" t="s">
        <v>34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37159.415000000001</v>
      </c>
      <c r="D4" s="9">
        <v>1.1654</v>
      </c>
    </row>
    <row r="5" spans="1:6" ht="13.5" thickTop="1" x14ac:dyDescent="0.2">
      <c r="A5" s="11" t="s">
        <v>26</v>
      </c>
      <c r="B5" s="12"/>
      <c r="C5" s="13">
        <v>-9.5</v>
      </c>
      <c r="D5" s="12" t="s">
        <v>27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37159.415000000001</v>
      </c>
    </row>
    <row r="8" spans="1:6" x14ac:dyDescent="0.2">
      <c r="A8" t="s">
        <v>3</v>
      </c>
      <c r="C8">
        <v>1.1650048329349059</v>
      </c>
    </row>
    <row r="9" spans="1:6" x14ac:dyDescent="0.2">
      <c r="A9" s="26" t="s">
        <v>31</v>
      </c>
      <c r="B9" s="27">
        <v>115</v>
      </c>
      <c r="C9" s="24" t="str">
        <f>"F"&amp;B9</f>
        <v>F115</v>
      </c>
      <c r="D9" s="25" t="str">
        <f>"G"&amp;B9</f>
        <v>G115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-3.4671632426929971E-2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1.6847961944413149E-5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56093.312686303179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1.1650216808968503</v>
      </c>
      <c r="E16" s="16" t="s">
        <v>28</v>
      </c>
      <c r="F16" s="17">
        <f ca="1">NOW()+15018.5+$C$5/24</f>
        <v>60320.728561458331</v>
      </c>
    </row>
    <row r="17" spans="1:17" ht="13.5" thickBot="1" x14ac:dyDescent="0.25">
      <c r="A17" s="16" t="s">
        <v>25</v>
      </c>
      <c r="B17" s="12"/>
      <c r="C17" s="12">
        <f>COUNT(C21:C2191)</f>
        <v>106</v>
      </c>
      <c r="E17" s="16" t="s">
        <v>36</v>
      </c>
      <c r="F17" s="17">
        <f ca="1">ROUND(2*(F16-$C$7)/$C$8,0)/2+F15</f>
        <v>19882</v>
      </c>
    </row>
    <row r="18" spans="1:17" ht="14.25" thickTop="1" thickBot="1" x14ac:dyDescent="0.25">
      <c r="A18" s="18" t="s">
        <v>5</v>
      </c>
      <c r="B18" s="12"/>
      <c r="C18" s="21">
        <f ca="1">+C15</f>
        <v>56093.312686303179</v>
      </c>
      <c r="D18" s="22">
        <f ca="1">+C16</f>
        <v>1.1650216808968503</v>
      </c>
      <c r="E18" s="16" t="s">
        <v>29</v>
      </c>
      <c r="F18" s="25">
        <f ca="1">ROUND(2*(F16-$C$15)/$C$16,0)/2+F15</f>
        <v>3629.5</v>
      </c>
    </row>
    <row r="19" spans="1:17" ht="13.5" thickTop="1" x14ac:dyDescent="0.2">
      <c r="E19" s="16" t="s">
        <v>30</v>
      </c>
      <c r="F19" s="20">
        <f ca="1">+$C$15+$C$16*F18-15018.5-$C$5/24</f>
        <v>45303.654710451636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42</v>
      </c>
      <c r="L20" s="7" t="s">
        <v>369</v>
      </c>
      <c r="M20" s="7" t="s">
        <v>370</v>
      </c>
      <c r="N20" s="7" t="s">
        <v>371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57</v>
      </c>
      <c r="B21" t="s">
        <v>33</v>
      </c>
      <c r="C21" s="10">
        <v>27600.502</v>
      </c>
      <c r="D21" s="10" t="s">
        <v>50</v>
      </c>
      <c r="E21">
        <f t="shared" ref="E21:E52" si="0">+(C21-C$7)/C$8</f>
        <v>-8205.0414983420942</v>
      </c>
      <c r="F21">
        <f t="shared" ref="F21:F52" si="1">ROUND(2*E21,0)/2</f>
        <v>-8205</v>
      </c>
      <c r="G21">
        <f t="shared" ref="G21:G31" si="2">+C21-(C$7+F21*C$8)</f>
        <v>-4.8345769097068114E-2</v>
      </c>
      <c r="I21">
        <f t="shared" ref="I21:I52" si="3">+G21</f>
        <v>-4.8345769097068114E-2</v>
      </c>
      <c r="O21">
        <f t="shared" ref="O21:O52" ca="1" si="4">+C$11+C$12*$F21</f>
        <v>-0.17290916018083985</v>
      </c>
      <c r="Q21" s="2">
        <f t="shared" ref="Q21:Q52" si="5">+C21-15018.5</f>
        <v>12582.002</v>
      </c>
    </row>
    <row r="22" spans="1:17" x14ac:dyDescent="0.2">
      <c r="A22" t="s">
        <v>57</v>
      </c>
      <c r="B22" t="s">
        <v>33</v>
      </c>
      <c r="C22" s="10">
        <v>27635.469000000001</v>
      </c>
      <c r="D22" s="10" t="s">
        <v>50</v>
      </c>
      <c r="E22">
        <f t="shared" si="0"/>
        <v>-8175.0270305806935</v>
      </c>
      <c r="F22">
        <f t="shared" si="1"/>
        <v>-8175</v>
      </c>
      <c r="G22">
        <f t="shared" si="2"/>
        <v>-3.1490757144638337E-2</v>
      </c>
      <c r="I22">
        <f t="shared" si="3"/>
        <v>-3.1490757144638337E-2</v>
      </c>
      <c r="O22">
        <f t="shared" ca="1" si="4"/>
        <v>-0.17240372132250747</v>
      </c>
      <c r="Q22" s="2">
        <f t="shared" si="5"/>
        <v>12616.969000000001</v>
      </c>
    </row>
    <row r="23" spans="1:17" x14ac:dyDescent="0.2">
      <c r="A23" t="s">
        <v>57</v>
      </c>
      <c r="B23" t="s">
        <v>33</v>
      </c>
      <c r="C23" s="10">
        <v>27656.448</v>
      </c>
      <c r="D23" s="10" t="s">
        <v>50</v>
      </c>
      <c r="E23">
        <f t="shared" si="0"/>
        <v>-8157.0193799624985</v>
      </c>
      <c r="F23">
        <f t="shared" si="1"/>
        <v>-8157</v>
      </c>
      <c r="G23">
        <f t="shared" si="2"/>
        <v>-2.2577749972697347E-2</v>
      </c>
      <c r="I23">
        <f t="shared" si="3"/>
        <v>-2.2577749972697347E-2</v>
      </c>
      <c r="O23">
        <f t="shared" ca="1" si="4"/>
        <v>-0.17210045800750803</v>
      </c>
      <c r="Q23" s="2">
        <f t="shared" si="5"/>
        <v>12637.948</v>
      </c>
    </row>
    <row r="24" spans="1:17" x14ac:dyDescent="0.2">
      <c r="A24" t="s">
        <v>57</v>
      </c>
      <c r="B24" t="s">
        <v>33</v>
      </c>
      <c r="C24" s="10">
        <v>27684.361000000001</v>
      </c>
      <c r="D24" s="10" t="s">
        <v>50</v>
      </c>
      <c r="E24">
        <f t="shared" si="0"/>
        <v>-8133.0598227049713</v>
      </c>
      <c r="F24">
        <f t="shared" si="1"/>
        <v>-8133</v>
      </c>
      <c r="G24">
        <f t="shared" si="2"/>
        <v>-6.9693740410002647E-2</v>
      </c>
      <c r="I24">
        <f t="shared" si="3"/>
        <v>-6.9693740410002647E-2</v>
      </c>
      <c r="O24">
        <f t="shared" ca="1" si="4"/>
        <v>-0.17169610692084211</v>
      </c>
      <c r="Q24" s="2">
        <f t="shared" si="5"/>
        <v>12665.861000000001</v>
      </c>
    </row>
    <row r="25" spans="1:17" x14ac:dyDescent="0.2">
      <c r="A25" t="s">
        <v>57</v>
      </c>
      <c r="B25" t="s">
        <v>33</v>
      </c>
      <c r="C25" s="10">
        <v>27719.327000000001</v>
      </c>
      <c r="D25" s="10" t="s">
        <v>50</v>
      </c>
      <c r="E25">
        <f t="shared" si="0"/>
        <v>-8103.0462133091087</v>
      </c>
      <c r="F25">
        <f t="shared" si="1"/>
        <v>-8103</v>
      </c>
      <c r="G25">
        <f t="shared" si="2"/>
        <v>-5.3838728457776597E-2</v>
      </c>
      <c r="I25">
        <f t="shared" si="3"/>
        <v>-5.3838728457776597E-2</v>
      </c>
      <c r="O25">
        <f t="shared" ca="1" si="4"/>
        <v>-0.17119066806250971</v>
      </c>
      <c r="Q25" s="2">
        <f t="shared" si="5"/>
        <v>12700.827000000001</v>
      </c>
    </row>
    <row r="26" spans="1:17" x14ac:dyDescent="0.2">
      <c r="A26" t="s">
        <v>57</v>
      </c>
      <c r="B26" t="s">
        <v>33</v>
      </c>
      <c r="C26" s="10">
        <v>27925.56</v>
      </c>
      <c r="D26" s="10" t="s">
        <v>50</v>
      </c>
      <c r="E26">
        <f t="shared" si="0"/>
        <v>-7926.0229133452331</v>
      </c>
      <c r="F26">
        <f t="shared" si="1"/>
        <v>-7926</v>
      </c>
      <c r="G26">
        <f t="shared" si="2"/>
        <v>-2.6694157935708063E-2</v>
      </c>
      <c r="I26">
        <f t="shared" si="3"/>
        <v>-2.6694157935708063E-2</v>
      </c>
      <c r="O26">
        <f t="shared" ca="1" si="4"/>
        <v>-0.16820857879834858</v>
      </c>
      <c r="Q26" s="2">
        <f t="shared" si="5"/>
        <v>12907.060000000001</v>
      </c>
    </row>
    <row r="27" spans="1:17" x14ac:dyDescent="0.2">
      <c r="A27" t="s">
        <v>57</v>
      </c>
      <c r="B27" t="s">
        <v>33</v>
      </c>
      <c r="C27" s="10">
        <v>27932.517</v>
      </c>
      <c r="D27" s="10" t="s">
        <v>50</v>
      </c>
      <c r="E27">
        <f t="shared" si="0"/>
        <v>-7920.0512642985323</v>
      </c>
      <c r="F27">
        <f t="shared" si="1"/>
        <v>-7920</v>
      </c>
      <c r="G27">
        <f t="shared" si="2"/>
        <v>-5.9723155543906614E-2</v>
      </c>
      <c r="I27">
        <f t="shared" si="3"/>
        <v>-5.9723155543906614E-2</v>
      </c>
      <c r="O27">
        <f t="shared" ca="1" si="4"/>
        <v>-0.1681074910266821</v>
      </c>
      <c r="Q27" s="2">
        <f t="shared" si="5"/>
        <v>12914.017</v>
      </c>
    </row>
    <row r="28" spans="1:17" x14ac:dyDescent="0.2">
      <c r="A28" t="s">
        <v>57</v>
      </c>
      <c r="B28" t="s">
        <v>33</v>
      </c>
      <c r="C28" s="10">
        <v>27960.486000000001</v>
      </c>
      <c r="D28" s="10" t="s">
        <v>50</v>
      </c>
      <c r="E28">
        <f t="shared" si="0"/>
        <v>-7896.0436385708854</v>
      </c>
      <c r="F28">
        <f t="shared" si="1"/>
        <v>-7896</v>
      </c>
      <c r="G28">
        <f t="shared" si="2"/>
        <v>-5.0839145984355127E-2</v>
      </c>
      <c r="I28">
        <f t="shared" si="3"/>
        <v>-5.0839145984355127E-2</v>
      </c>
      <c r="O28">
        <f t="shared" ca="1" si="4"/>
        <v>-0.1677031399400162</v>
      </c>
      <c r="Q28" s="2">
        <f t="shared" si="5"/>
        <v>12941.986000000001</v>
      </c>
    </row>
    <row r="29" spans="1:17" x14ac:dyDescent="0.2">
      <c r="A29" t="s">
        <v>57</v>
      </c>
      <c r="B29" t="s">
        <v>33</v>
      </c>
      <c r="C29" s="10">
        <v>28016.462</v>
      </c>
      <c r="D29" s="10" t="s">
        <v>50</v>
      </c>
      <c r="E29">
        <f t="shared" si="0"/>
        <v>-7847.9957692251564</v>
      </c>
      <c r="F29">
        <f t="shared" si="1"/>
        <v>-7848</v>
      </c>
      <c r="G29">
        <f t="shared" si="2"/>
        <v>4.9288731388514861E-3</v>
      </c>
      <c r="I29">
        <f t="shared" si="3"/>
        <v>4.9288731388514861E-3</v>
      </c>
      <c r="O29">
        <f t="shared" ca="1" si="4"/>
        <v>-0.16689443776668436</v>
      </c>
      <c r="Q29" s="2">
        <f t="shared" si="5"/>
        <v>12997.962</v>
      </c>
    </row>
    <row r="30" spans="1:17" x14ac:dyDescent="0.2">
      <c r="A30" t="s">
        <v>57</v>
      </c>
      <c r="B30" t="s">
        <v>33</v>
      </c>
      <c r="C30" s="10">
        <v>28072.332999999999</v>
      </c>
      <c r="D30" s="10" t="s">
        <v>50</v>
      </c>
      <c r="E30">
        <f t="shared" si="0"/>
        <v>-7800.0380282608994</v>
      </c>
      <c r="F30">
        <f t="shared" si="1"/>
        <v>-7800</v>
      </c>
      <c r="G30">
        <f t="shared" si="2"/>
        <v>-4.4303107737505343E-2</v>
      </c>
      <c r="I30">
        <f t="shared" si="3"/>
        <v>-4.4303107737505343E-2</v>
      </c>
      <c r="O30">
        <f t="shared" ca="1" si="4"/>
        <v>-0.16608573559335255</v>
      </c>
      <c r="Q30" s="2">
        <f t="shared" si="5"/>
        <v>13053.832999999999</v>
      </c>
    </row>
    <row r="31" spans="1:17" x14ac:dyDescent="0.2">
      <c r="A31" t="s">
        <v>57</v>
      </c>
      <c r="B31" t="s">
        <v>33</v>
      </c>
      <c r="C31" s="10">
        <v>28121.242999999999</v>
      </c>
      <c r="D31" s="10" t="s">
        <v>50</v>
      </c>
      <c r="E31">
        <f t="shared" si="0"/>
        <v>-7758.0553698054973</v>
      </c>
      <c r="F31">
        <f t="shared" si="1"/>
        <v>-7758</v>
      </c>
      <c r="G31">
        <f t="shared" si="2"/>
        <v>-6.4506091002840549E-2</v>
      </c>
      <c r="I31">
        <f t="shared" si="3"/>
        <v>-6.4506091002840549E-2</v>
      </c>
      <c r="O31">
        <f t="shared" ca="1" si="4"/>
        <v>-0.16537812119168718</v>
      </c>
      <c r="Q31" s="2">
        <f t="shared" si="5"/>
        <v>13102.742999999999</v>
      </c>
    </row>
    <row r="32" spans="1:17" x14ac:dyDescent="0.2">
      <c r="A32" t="s">
        <v>57</v>
      </c>
      <c r="B32" t="s">
        <v>33</v>
      </c>
      <c r="C32" s="10">
        <v>29401.562000000002</v>
      </c>
      <c r="D32" s="10" t="s">
        <v>50</v>
      </c>
      <c r="E32">
        <f t="shared" si="0"/>
        <v>-6659.0736627729211</v>
      </c>
      <c r="F32">
        <f t="shared" si="1"/>
        <v>-6659</v>
      </c>
      <c r="G32">
        <f t="shared" ref="G32:G95" si="6">+C32-(C$7+F32*C$8)</f>
        <v>-8.5817486458836356E-2</v>
      </c>
      <c r="I32">
        <f t="shared" si="3"/>
        <v>-8.5817486458836356E-2</v>
      </c>
      <c r="O32">
        <f t="shared" ca="1" si="4"/>
        <v>-0.14686221101477714</v>
      </c>
      <c r="Q32" s="2">
        <f t="shared" si="5"/>
        <v>14383.062000000002</v>
      </c>
    </row>
    <row r="33" spans="1:17" x14ac:dyDescent="0.2">
      <c r="A33" t="s">
        <v>57</v>
      </c>
      <c r="B33" t="s">
        <v>33</v>
      </c>
      <c r="C33" s="10">
        <v>29492.454000000002</v>
      </c>
      <c r="D33" s="10" t="s">
        <v>50</v>
      </c>
      <c r="E33">
        <f t="shared" si="0"/>
        <v>-6581.0551023082216</v>
      </c>
      <c r="F33">
        <f t="shared" si="1"/>
        <v>-6581</v>
      </c>
      <c r="G33">
        <f t="shared" si="6"/>
        <v>-6.4194455382676097E-2</v>
      </c>
      <c r="I33">
        <f t="shared" si="3"/>
        <v>-6.4194455382676097E-2</v>
      </c>
      <c r="O33">
        <f t="shared" ca="1" si="4"/>
        <v>-0.1455480699831129</v>
      </c>
      <c r="Q33" s="2">
        <f t="shared" si="5"/>
        <v>14473.954000000002</v>
      </c>
    </row>
    <row r="34" spans="1:17" x14ac:dyDescent="0.2">
      <c r="A34" t="s">
        <v>57</v>
      </c>
      <c r="B34" t="s">
        <v>33</v>
      </c>
      <c r="C34" s="10">
        <v>29817.473999999998</v>
      </c>
      <c r="D34" s="10" t="s">
        <v>50</v>
      </c>
      <c r="E34">
        <f t="shared" si="0"/>
        <v>-6302.0691352018021</v>
      </c>
      <c r="F34">
        <f t="shared" si="1"/>
        <v>-6302</v>
      </c>
      <c r="G34">
        <f t="shared" si="6"/>
        <v>-8.0542844225419685E-2</v>
      </c>
      <c r="I34">
        <f t="shared" si="3"/>
        <v>-8.0542844225419685E-2</v>
      </c>
      <c r="O34">
        <f t="shared" ca="1" si="4"/>
        <v>-0.14084748860062163</v>
      </c>
      <c r="Q34" s="2">
        <f t="shared" si="5"/>
        <v>14798.973999999998</v>
      </c>
    </row>
    <row r="35" spans="1:17" x14ac:dyDescent="0.2">
      <c r="A35" t="s">
        <v>57</v>
      </c>
      <c r="B35" t="s">
        <v>33</v>
      </c>
      <c r="C35" s="10">
        <v>30254.314999999999</v>
      </c>
      <c r="D35" s="10" t="s">
        <v>50</v>
      </c>
      <c r="E35">
        <f t="shared" si="0"/>
        <v>-5927.0998752893775</v>
      </c>
      <c r="F35">
        <f t="shared" si="1"/>
        <v>-5927</v>
      </c>
      <c r="G35">
        <f t="shared" si="6"/>
        <v>-0.11635519481569645</v>
      </c>
      <c r="I35">
        <f t="shared" si="3"/>
        <v>-0.11635519481569645</v>
      </c>
      <c r="O35">
        <f t="shared" ca="1" si="4"/>
        <v>-0.1345295028714667</v>
      </c>
      <c r="Q35" s="2">
        <f t="shared" si="5"/>
        <v>15235.814999999999</v>
      </c>
    </row>
    <row r="36" spans="1:17" x14ac:dyDescent="0.2">
      <c r="A36" t="s">
        <v>57</v>
      </c>
      <c r="B36" t="s">
        <v>33</v>
      </c>
      <c r="C36" s="10">
        <v>30614.397000000001</v>
      </c>
      <c r="D36" s="10" t="s">
        <v>50</v>
      </c>
      <c r="E36">
        <f t="shared" si="0"/>
        <v>-5618.0178956954596</v>
      </c>
      <c r="F36">
        <f t="shared" si="1"/>
        <v>-5618</v>
      </c>
      <c r="G36">
        <f t="shared" si="6"/>
        <v>-2.0848571697570151E-2</v>
      </c>
      <c r="I36">
        <f t="shared" si="3"/>
        <v>-2.0848571697570151E-2</v>
      </c>
      <c r="O36">
        <f t="shared" ca="1" si="4"/>
        <v>-0.12932348263064303</v>
      </c>
      <c r="Q36" s="2">
        <f t="shared" si="5"/>
        <v>15595.897000000001</v>
      </c>
    </row>
    <row r="37" spans="1:17" x14ac:dyDescent="0.2">
      <c r="A37" t="s">
        <v>57</v>
      </c>
      <c r="B37" t="s">
        <v>33</v>
      </c>
      <c r="C37" s="10">
        <v>30820.600999999999</v>
      </c>
      <c r="D37" s="10" t="s">
        <v>50</v>
      </c>
      <c r="E37">
        <f t="shared" si="0"/>
        <v>-5441.0194883321828</v>
      </c>
      <c r="F37">
        <f t="shared" si="1"/>
        <v>-5441</v>
      </c>
      <c r="G37">
        <f t="shared" si="6"/>
        <v>-2.2704001177771715E-2</v>
      </c>
      <c r="I37">
        <f t="shared" si="3"/>
        <v>-2.2704001177771715E-2</v>
      </c>
      <c r="O37">
        <f t="shared" ca="1" si="4"/>
        <v>-0.12634139336648192</v>
      </c>
      <c r="Q37" s="2">
        <f t="shared" si="5"/>
        <v>15802.100999999999</v>
      </c>
    </row>
    <row r="38" spans="1:17" x14ac:dyDescent="0.2">
      <c r="A38" t="s">
        <v>57</v>
      </c>
      <c r="B38" t="s">
        <v>33</v>
      </c>
      <c r="C38" s="10">
        <v>30876.512999999999</v>
      </c>
      <c r="D38" s="10" t="s">
        <v>50</v>
      </c>
      <c r="E38">
        <f t="shared" si="0"/>
        <v>-5393.0265543808746</v>
      </c>
      <c r="F38">
        <f t="shared" si="1"/>
        <v>-5393</v>
      </c>
      <c r="G38">
        <f t="shared" si="6"/>
        <v>-3.0935982053051703E-2</v>
      </c>
      <c r="I38">
        <f t="shared" si="3"/>
        <v>-3.0935982053051703E-2</v>
      </c>
      <c r="O38">
        <f t="shared" ca="1" si="4"/>
        <v>-0.12553269119315008</v>
      </c>
      <c r="Q38" s="2">
        <f t="shared" si="5"/>
        <v>15858.012999999999</v>
      </c>
    </row>
    <row r="39" spans="1:17" x14ac:dyDescent="0.2">
      <c r="A39" t="s">
        <v>57</v>
      </c>
      <c r="B39" t="s">
        <v>33</v>
      </c>
      <c r="C39" s="10">
        <v>31002.37</v>
      </c>
      <c r="D39" s="10" t="s">
        <v>50</v>
      </c>
      <c r="E39">
        <f t="shared" si="0"/>
        <v>-5284.9952428858496</v>
      </c>
      <c r="F39">
        <f t="shared" si="1"/>
        <v>-5285</v>
      </c>
      <c r="G39">
        <f t="shared" si="6"/>
        <v>5.5420609751308803E-3</v>
      </c>
      <c r="I39">
        <f t="shared" si="3"/>
        <v>5.5420609751308803E-3</v>
      </c>
      <c r="O39">
        <f t="shared" ca="1" si="4"/>
        <v>-0.12371311130315346</v>
      </c>
      <c r="Q39" s="2">
        <f t="shared" si="5"/>
        <v>15983.869999999999</v>
      </c>
    </row>
    <row r="40" spans="1:17" x14ac:dyDescent="0.2">
      <c r="A40" t="s">
        <v>57</v>
      </c>
      <c r="B40" t="s">
        <v>33</v>
      </c>
      <c r="C40" s="10">
        <v>31030.286</v>
      </c>
      <c r="D40" s="10" t="s">
        <v>50</v>
      </c>
      <c r="E40">
        <f t="shared" si="0"/>
        <v>-5261.0331105317082</v>
      </c>
      <c r="F40">
        <f t="shared" si="1"/>
        <v>-5261</v>
      </c>
      <c r="G40">
        <f t="shared" si="6"/>
        <v>-3.8573929461563239E-2</v>
      </c>
      <c r="I40">
        <f t="shared" si="3"/>
        <v>-3.8573929461563239E-2</v>
      </c>
      <c r="O40">
        <f t="shared" ca="1" si="4"/>
        <v>-0.12330876021648755</v>
      </c>
      <c r="Q40" s="2">
        <f t="shared" si="5"/>
        <v>16011.786</v>
      </c>
    </row>
    <row r="41" spans="1:17" x14ac:dyDescent="0.2">
      <c r="A41" t="s">
        <v>57</v>
      </c>
      <c r="B41" t="s">
        <v>33</v>
      </c>
      <c r="C41" s="10">
        <v>31144.444</v>
      </c>
      <c r="D41" s="10" t="s">
        <v>50</v>
      </c>
      <c r="E41">
        <f t="shared" si="0"/>
        <v>-5163.0438174637902</v>
      </c>
      <c r="F41">
        <f t="shared" si="1"/>
        <v>-5163</v>
      </c>
      <c r="G41">
        <f t="shared" si="6"/>
        <v>-5.1047557080892147E-2</v>
      </c>
      <c r="I41">
        <f t="shared" si="3"/>
        <v>-5.1047557080892147E-2</v>
      </c>
      <c r="O41">
        <f t="shared" ca="1" si="4"/>
        <v>-0.12165765994593505</v>
      </c>
      <c r="Q41" s="2">
        <f t="shared" si="5"/>
        <v>16125.944</v>
      </c>
    </row>
    <row r="42" spans="1:17" x14ac:dyDescent="0.2">
      <c r="A42" t="s">
        <v>57</v>
      </c>
      <c r="B42" t="s">
        <v>33</v>
      </c>
      <c r="C42" s="10">
        <v>31292.458999999999</v>
      </c>
      <c r="D42" s="10" t="s">
        <v>50</v>
      </c>
      <c r="E42">
        <f t="shared" si="0"/>
        <v>-5035.9928423814663</v>
      </c>
      <c r="F42">
        <f t="shared" si="1"/>
        <v>-5036</v>
      </c>
      <c r="G42">
        <f t="shared" si="6"/>
        <v>8.3386601836537011E-3</v>
      </c>
      <c r="I42">
        <f t="shared" si="3"/>
        <v>8.3386601836537011E-3</v>
      </c>
      <c r="O42">
        <f t="shared" ca="1" si="4"/>
        <v>-0.11951796877899459</v>
      </c>
      <c r="Q42" s="2">
        <f t="shared" si="5"/>
        <v>16273.958999999999</v>
      </c>
    </row>
    <row r="43" spans="1:17" x14ac:dyDescent="0.2">
      <c r="A43" t="s">
        <v>57</v>
      </c>
      <c r="B43" t="s">
        <v>33</v>
      </c>
      <c r="C43" s="10">
        <v>32415.419000000002</v>
      </c>
      <c r="D43" s="10" t="s">
        <v>50</v>
      </c>
      <c r="E43">
        <f t="shared" si="0"/>
        <v>-4072.0826780167254</v>
      </c>
      <c r="F43">
        <f t="shared" si="1"/>
        <v>-4072</v>
      </c>
      <c r="G43">
        <f t="shared" si="6"/>
        <v>-9.6320289063442033E-2</v>
      </c>
      <c r="I43">
        <f t="shared" si="3"/>
        <v>-9.6320289063442033E-2</v>
      </c>
      <c r="O43">
        <f t="shared" ca="1" si="4"/>
        <v>-0.10327653346458031</v>
      </c>
      <c r="Q43" s="2">
        <f t="shared" si="5"/>
        <v>17396.919000000002</v>
      </c>
    </row>
    <row r="44" spans="1:17" x14ac:dyDescent="0.2">
      <c r="A44" t="s">
        <v>57</v>
      </c>
      <c r="B44" t="s">
        <v>33</v>
      </c>
      <c r="C44" s="10">
        <v>33509.423000000003</v>
      </c>
      <c r="D44" s="10" t="s">
        <v>50</v>
      </c>
      <c r="E44">
        <f t="shared" si="0"/>
        <v>-3133.0273461654729</v>
      </c>
      <c r="F44">
        <f t="shared" si="1"/>
        <v>-3133</v>
      </c>
      <c r="G44">
        <f t="shared" si="6"/>
        <v>-3.1858414935413748E-2</v>
      </c>
      <c r="I44">
        <f t="shared" si="3"/>
        <v>-3.1858414935413748E-2</v>
      </c>
      <c r="O44">
        <f t="shared" ca="1" si="4"/>
        <v>-8.7456297198776373E-2</v>
      </c>
      <c r="Q44" s="2">
        <f t="shared" si="5"/>
        <v>18490.923000000003</v>
      </c>
    </row>
    <row r="45" spans="1:17" x14ac:dyDescent="0.2">
      <c r="A45" t="s">
        <v>57</v>
      </c>
      <c r="B45" t="s">
        <v>33</v>
      </c>
      <c r="C45" s="10">
        <v>33827.462</v>
      </c>
      <c r="D45" s="10" t="s">
        <v>50</v>
      </c>
      <c r="E45">
        <f t="shared" si="0"/>
        <v>-2860.0336288786648</v>
      </c>
      <c r="F45">
        <f t="shared" si="1"/>
        <v>-2860</v>
      </c>
      <c r="G45">
        <f t="shared" si="6"/>
        <v>-3.9177806167572271E-2</v>
      </c>
      <c r="I45">
        <f t="shared" si="3"/>
        <v>-3.9177806167572271E-2</v>
      </c>
      <c r="O45">
        <f t="shared" ca="1" si="4"/>
        <v>-8.2856803587951583E-2</v>
      </c>
      <c r="Q45" s="2">
        <f t="shared" si="5"/>
        <v>18808.962</v>
      </c>
    </row>
    <row r="46" spans="1:17" x14ac:dyDescent="0.2">
      <c r="A46" t="s">
        <v>57</v>
      </c>
      <c r="B46" t="s">
        <v>33</v>
      </c>
      <c r="C46" s="10">
        <v>33834.459000000003</v>
      </c>
      <c r="D46" s="10" t="s">
        <v>50</v>
      </c>
      <c r="E46">
        <f t="shared" si="0"/>
        <v>-2854.0276452104458</v>
      </c>
      <c r="F46">
        <f t="shared" si="1"/>
        <v>-2854</v>
      </c>
      <c r="G46">
        <f t="shared" si="6"/>
        <v>-3.2206803778535686E-2</v>
      </c>
      <c r="I46">
        <f t="shared" si="3"/>
        <v>-3.2206803778535686E-2</v>
      </c>
      <c r="O46">
        <f t="shared" ca="1" si="4"/>
        <v>-8.2755715816285103E-2</v>
      </c>
      <c r="Q46" s="2">
        <f t="shared" si="5"/>
        <v>18815.959000000003</v>
      </c>
    </row>
    <row r="47" spans="1:17" x14ac:dyDescent="0.2">
      <c r="A47" t="s">
        <v>57</v>
      </c>
      <c r="B47" t="s">
        <v>33</v>
      </c>
      <c r="C47" s="10">
        <v>34131.569000000003</v>
      </c>
      <c r="D47" s="10" t="s">
        <v>50</v>
      </c>
      <c r="E47">
        <f t="shared" si="0"/>
        <v>-2598.9986602649374</v>
      </c>
      <c r="F47">
        <f t="shared" si="1"/>
        <v>-2599</v>
      </c>
      <c r="G47">
        <f t="shared" si="6"/>
        <v>1.5607978202751838E-3</v>
      </c>
      <c r="I47">
        <f t="shared" si="3"/>
        <v>1.5607978202751838E-3</v>
      </c>
      <c r="O47">
        <f t="shared" ca="1" si="4"/>
        <v>-7.8459485520459754E-2</v>
      </c>
      <c r="Q47" s="2">
        <f t="shared" si="5"/>
        <v>19113.069000000003</v>
      </c>
    </row>
    <row r="48" spans="1:17" x14ac:dyDescent="0.2">
      <c r="A48" t="s">
        <v>57</v>
      </c>
      <c r="B48" t="s">
        <v>33</v>
      </c>
      <c r="C48" s="10">
        <v>34603.402999999998</v>
      </c>
      <c r="D48" s="10" t="s">
        <v>50</v>
      </c>
      <c r="E48">
        <f t="shared" si="0"/>
        <v>-2193.9926150871329</v>
      </c>
      <c r="F48">
        <f t="shared" si="1"/>
        <v>-2194</v>
      </c>
      <c r="G48">
        <f t="shared" si="6"/>
        <v>8.6034591804491356E-3</v>
      </c>
      <c r="I48">
        <f t="shared" si="3"/>
        <v>8.6034591804491356E-3</v>
      </c>
      <c r="O48">
        <f t="shared" ca="1" si="4"/>
        <v>-7.1636060932972423E-2</v>
      </c>
      <c r="Q48" s="2">
        <f t="shared" si="5"/>
        <v>19584.902999999998</v>
      </c>
    </row>
    <row r="49" spans="1:17" x14ac:dyDescent="0.2">
      <c r="A49" t="s">
        <v>57</v>
      </c>
      <c r="B49" t="s">
        <v>33</v>
      </c>
      <c r="C49" s="10">
        <v>34631.385999999999</v>
      </c>
      <c r="D49" s="10" t="s">
        <v>50</v>
      </c>
      <c r="E49">
        <f t="shared" si="0"/>
        <v>-2169.972972241957</v>
      </c>
      <c r="F49">
        <f t="shared" si="1"/>
        <v>-2170</v>
      </c>
      <c r="G49">
        <f t="shared" si="6"/>
        <v>3.1487468746490777E-2</v>
      </c>
      <c r="I49">
        <f t="shared" si="3"/>
        <v>3.1487468746490777E-2</v>
      </c>
      <c r="O49">
        <f t="shared" ca="1" si="4"/>
        <v>-7.1231709846306501E-2</v>
      </c>
      <c r="Q49" s="2">
        <f t="shared" si="5"/>
        <v>19612.885999999999</v>
      </c>
    </row>
    <row r="50" spans="1:17" x14ac:dyDescent="0.2">
      <c r="A50" t="s">
        <v>57</v>
      </c>
      <c r="B50" t="s">
        <v>33</v>
      </c>
      <c r="C50" s="10">
        <v>34652.328999999998</v>
      </c>
      <c r="D50" s="10" t="s">
        <v>50</v>
      </c>
      <c r="E50">
        <f t="shared" si="0"/>
        <v>-2151.9962227831252</v>
      </c>
      <c r="F50">
        <f t="shared" si="1"/>
        <v>-2152</v>
      </c>
      <c r="G50">
        <f t="shared" si="6"/>
        <v>4.4004759110976011E-3</v>
      </c>
      <c r="I50">
        <f t="shared" si="3"/>
        <v>4.4004759110976011E-3</v>
      </c>
      <c r="O50">
        <f t="shared" ca="1" si="4"/>
        <v>-7.092844653130706E-2</v>
      </c>
      <c r="Q50" s="2">
        <f t="shared" si="5"/>
        <v>19633.828999999998</v>
      </c>
    </row>
    <row r="51" spans="1:17" x14ac:dyDescent="0.2">
      <c r="A51" t="s">
        <v>57</v>
      </c>
      <c r="B51" t="s">
        <v>33</v>
      </c>
      <c r="C51" s="10">
        <v>34872.548999999999</v>
      </c>
      <c r="D51" s="10" t="s">
        <v>50</v>
      </c>
      <c r="E51">
        <f t="shared" si="0"/>
        <v>-1962.9669640415814</v>
      </c>
      <c r="F51">
        <f t="shared" si="1"/>
        <v>-1963</v>
      </c>
      <c r="G51">
        <f t="shared" si="6"/>
        <v>3.8487051220727153E-2</v>
      </c>
      <c r="I51">
        <f t="shared" si="3"/>
        <v>3.8487051220727153E-2</v>
      </c>
      <c r="O51">
        <f t="shared" ca="1" si="4"/>
        <v>-6.7744181723812982E-2</v>
      </c>
      <c r="Q51" s="2">
        <f t="shared" si="5"/>
        <v>19854.048999999999</v>
      </c>
    </row>
    <row r="52" spans="1:17" x14ac:dyDescent="0.2">
      <c r="A52" t="s">
        <v>57</v>
      </c>
      <c r="B52" t="s">
        <v>33</v>
      </c>
      <c r="C52" s="10">
        <v>34921.462</v>
      </c>
      <c r="D52" s="10" t="s">
        <v>50</v>
      </c>
      <c r="E52">
        <f t="shared" si="0"/>
        <v>-1920.9817304895644</v>
      </c>
      <c r="F52">
        <f t="shared" si="1"/>
        <v>-1921</v>
      </c>
      <c r="G52">
        <f t="shared" si="6"/>
        <v>2.1284067952365149E-2</v>
      </c>
      <c r="I52">
        <f t="shared" si="3"/>
        <v>2.1284067952365149E-2</v>
      </c>
      <c r="O52">
        <f t="shared" ca="1" si="4"/>
        <v>-6.7036567322147633E-2</v>
      </c>
      <c r="Q52" s="2">
        <f t="shared" si="5"/>
        <v>19902.962</v>
      </c>
    </row>
    <row r="53" spans="1:17" x14ac:dyDescent="0.2">
      <c r="A53" t="s">
        <v>57</v>
      </c>
      <c r="B53" t="s">
        <v>33</v>
      </c>
      <c r="C53" s="10">
        <v>35068.214</v>
      </c>
      <c r="D53" s="10" t="s">
        <v>50</v>
      </c>
      <c r="E53">
        <f t="shared" ref="E53:E84" si="7">+(C53-C$7)/C$8</f>
        <v>-1795.0148710815226</v>
      </c>
      <c r="F53">
        <f t="shared" ref="F53:F84" si="8">ROUND(2*E53,0)/2</f>
        <v>-1795</v>
      </c>
      <c r="G53">
        <f t="shared" si="6"/>
        <v>-1.7324881846434437E-2</v>
      </c>
      <c r="I53">
        <f t="shared" ref="I53:I84" si="9">+G53</f>
        <v>-1.7324881846434437E-2</v>
      </c>
      <c r="O53">
        <f t="shared" ref="O53:O84" ca="1" si="10">+C$11+C$12*$F53</f>
        <v>-6.4913724117151572E-2</v>
      </c>
      <c r="Q53" s="2">
        <f t="shared" ref="Q53:Q84" si="11">+C53-15018.5</f>
        <v>20049.714</v>
      </c>
    </row>
    <row r="54" spans="1:17" x14ac:dyDescent="0.2">
      <c r="A54" t="s">
        <v>57</v>
      </c>
      <c r="B54" t="s">
        <v>33</v>
      </c>
      <c r="C54" s="10">
        <v>35246.468000000001</v>
      </c>
      <c r="D54" s="10" t="s">
        <v>50</v>
      </c>
      <c r="E54">
        <f t="shared" si="7"/>
        <v>-1642.0077805006713</v>
      </c>
      <c r="F54">
        <f t="shared" si="8"/>
        <v>-1642</v>
      </c>
      <c r="G54">
        <f t="shared" si="6"/>
        <v>-9.0643208823166788E-3</v>
      </c>
      <c r="I54">
        <f t="shared" si="9"/>
        <v>-9.0643208823166788E-3</v>
      </c>
      <c r="O54">
        <f t="shared" ca="1" si="10"/>
        <v>-6.2335985939656363E-2</v>
      </c>
      <c r="Q54" s="2">
        <f t="shared" si="11"/>
        <v>20227.968000000001</v>
      </c>
    </row>
    <row r="55" spans="1:17" x14ac:dyDescent="0.2">
      <c r="A55" t="s">
        <v>57</v>
      </c>
      <c r="B55" t="s">
        <v>33</v>
      </c>
      <c r="C55" s="10">
        <v>35246.491000000002</v>
      </c>
      <c r="D55" s="10" t="s">
        <v>50</v>
      </c>
      <c r="E55">
        <f t="shared" si="7"/>
        <v>-1641.9880380933002</v>
      </c>
      <c r="F55">
        <f t="shared" si="8"/>
        <v>-1642</v>
      </c>
      <c r="G55">
        <f t="shared" si="6"/>
        <v>1.3935679118731059E-2</v>
      </c>
      <c r="I55">
        <f t="shared" si="9"/>
        <v>1.3935679118731059E-2</v>
      </c>
      <c r="O55">
        <f t="shared" ca="1" si="10"/>
        <v>-6.2335985939656363E-2</v>
      </c>
      <c r="Q55" s="2">
        <f t="shared" si="11"/>
        <v>20227.991000000002</v>
      </c>
    </row>
    <row r="56" spans="1:17" x14ac:dyDescent="0.2">
      <c r="A56" t="s">
        <v>57</v>
      </c>
      <c r="B56" t="s">
        <v>33</v>
      </c>
      <c r="C56" s="10">
        <v>35253.462</v>
      </c>
      <c r="D56" s="10" t="s">
        <v>50</v>
      </c>
      <c r="E56">
        <f t="shared" si="7"/>
        <v>-1636.0043719290695</v>
      </c>
      <c r="F56">
        <f t="shared" si="8"/>
        <v>-1636</v>
      </c>
      <c r="G56">
        <f t="shared" si="6"/>
        <v>-5.0933184975292534E-3</v>
      </c>
      <c r="I56">
        <f t="shared" si="9"/>
        <v>-5.0933184975292534E-3</v>
      </c>
      <c r="O56">
        <f t="shared" ca="1" si="10"/>
        <v>-6.2234898167989883E-2</v>
      </c>
      <c r="Q56" s="2">
        <f t="shared" si="11"/>
        <v>20234.962</v>
      </c>
    </row>
    <row r="57" spans="1:17" x14ac:dyDescent="0.2">
      <c r="A57" t="s">
        <v>57</v>
      </c>
      <c r="B57" t="s">
        <v>33</v>
      </c>
      <c r="C57" s="10">
        <v>35330.385999999999</v>
      </c>
      <c r="D57" s="10" t="s">
        <v>50</v>
      </c>
      <c r="E57">
        <f t="shared" si="7"/>
        <v>-1569.9754612968188</v>
      </c>
      <c r="F57">
        <f t="shared" si="8"/>
        <v>-1570</v>
      </c>
      <c r="G57">
        <f t="shared" si="6"/>
        <v>2.8587707798578776E-2</v>
      </c>
      <c r="I57">
        <f t="shared" si="9"/>
        <v>2.8587707798578776E-2</v>
      </c>
      <c r="O57">
        <f t="shared" ca="1" si="10"/>
        <v>-6.1122932679658612E-2</v>
      </c>
      <c r="Q57" s="2">
        <f t="shared" si="11"/>
        <v>20311.885999999999</v>
      </c>
    </row>
    <row r="58" spans="1:17" x14ac:dyDescent="0.2">
      <c r="A58" t="s">
        <v>57</v>
      </c>
      <c r="B58" t="s">
        <v>33</v>
      </c>
      <c r="C58" s="10">
        <v>35372.343999999997</v>
      </c>
      <c r="D58" s="10" t="s">
        <v>50</v>
      </c>
      <c r="E58">
        <f t="shared" si="7"/>
        <v>-1533.9601600604308</v>
      </c>
      <c r="F58">
        <f t="shared" si="8"/>
        <v>-1534</v>
      </c>
      <c r="G58">
        <f t="shared" si="6"/>
        <v>4.6413722142460756E-2</v>
      </c>
      <c r="I58">
        <f t="shared" si="9"/>
        <v>4.6413722142460756E-2</v>
      </c>
      <c r="O58">
        <f t="shared" ca="1" si="10"/>
        <v>-6.0516406049659743E-2</v>
      </c>
      <c r="Q58" s="2">
        <f t="shared" si="11"/>
        <v>20353.843999999997</v>
      </c>
    </row>
    <row r="59" spans="1:17" x14ac:dyDescent="0.2">
      <c r="A59" t="s">
        <v>57</v>
      </c>
      <c r="B59" t="s">
        <v>33</v>
      </c>
      <c r="C59" s="10">
        <v>35571.58</v>
      </c>
      <c r="D59" s="10" t="s">
        <v>50</v>
      </c>
      <c r="E59">
        <f t="shared" si="7"/>
        <v>-1362.942843764768</v>
      </c>
      <c r="F59">
        <f t="shared" si="8"/>
        <v>-1363</v>
      </c>
      <c r="G59">
        <f t="shared" si="6"/>
        <v>6.6587290275492705E-2</v>
      </c>
      <c r="I59">
        <f t="shared" si="9"/>
        <v>6.6587290275492705E-2</v>
      </c>
      <c r="O59">
        <f t="shared" ca="1" si="10"/>
        <v>-5.7635404557165093E-2</v>
      </c>
      <c r="Q59" s="2">
        <f t="shared" si="11"/>
        <v>20553.080000000002</v>
      </c>
    </row>
    <row r="60" spans="1:17" x14ac:dyDescent="0.2">
      <c r="A60" t="s">
        <v>57</v>
      </c>
      <c r="B60" t="s">
        <v>33</v>
      </c>
      <c r="C60" s="10">
        <v>36397.495000000003</v>
      </c>
      <c r="D60" s="10" t="s">
        <v>50</v>
      </c>
      <c r="E60">
        <f t="shared" si="7"/>
        <v>-654.00587058557744</v>
      </c>
      <c r="F60">
        <f t="shared" si="8"/>
        <v>-654</v>
      </c>
      <c r="G60">
        <f t="shared" si="6"/>
        <v>-6.8392605680855922E-3</v>
      </c>
      <c r="I60">
        <f t="shared" si="9"/>
        <v>-6.8392605680855922E-3</v>
      </c>
      <c r="O60">
        <f t="shared" ca="1" si="10"/>
        <v>-4.5690199538576171E-2</v>
      </c>
      <c r="Q60" s="2">
        <f t="shared" si="11"/>
        <v>21378.995000000003</v>
      </c>
    </row>
    <row r="61" spans="1:17" x14ac:dyDescent="0.2">
      <c r="A61" t="s">
        <v>57</v>
      </c>
      <c r="B61" t="s">
        <v>33</v>
      </c>
      <c r="C61" s="10">
        <v>36806.387000000002</v>
      </c>
      <c r="D61" s="10" t="s">
        <v>50</v>
      </c>
      <c r="E61">
        <f t="shared" si="7"/>
        <v>-303.02706909004189</v>
      </c>
      <c r="F61">
        <f t="shared" si="8"/>
        <v>-303</v>
      </c>
      <c r="G61">
        <f t="shared" si="6"/>
        <v>-3.1535620721115265E-2</v>
      </c>
      <c r="I61">
        <f t="shared" si="9"/>
        <v>-3.1535620721115265E-2</v>
      </c>
      <c r="O61">
        <f t="shared" ca="1" si="10"/>
        <v>-3.9776564896087156E-2</v>
      </c>
      <c r="Q61" s="2">
        <f t="shared" si="11"/>
        <v>21787.887000000002</v>
      </c>
    </row>
    <row r="62" spans="1:17" x14ac:dyDescent="0.2">
      <c r="A62" t="s">
        <v>57</v>
      </c>
      <c r="B62" t="s">
        <v>33</v>
      </c>
      <c r="C62" s="10">
        <v>36820.409</v>
      </c>
      <c r="D62" s="10" t="s">
        <v>50</v>
      </c>
      <c r="E62">
        <f t="shared" si="7"/>
        <v>-290.99106751855254</v>
      </c>
      <c r="F62">
        <f t="shared" si="8"/>
        <v>-291</v>
      </c>
      <c r="G62">
        <f t="shared" si="6"/>
        <v>1.0406384055386297E-2</v>
      </c>
      <c r="I62">
        <f t="shared" si="9"/>
        <v>1.0406384055386297E-2</v>
      </c>
      <c r="O62">
        <f t="shared" ca="1" si="10"/>
        <v>-3.9574389352754195E-2</v>
      </c>
      <c r="Q62" s="2">
        <f t="shared" si="11"/>
        <v>21801.909</v>
      </c>
    </row>
    <row r="63" spans="1:17" x14ac:dyDescent="0.2">
      <c r="A63" t="s">
        <v>57</v>
      </c>
      <c r="B63" t="s">
        <v>33</v>
      </c>
      <c r="C63" s="10">
        <v>36841.351000000002</v>
      </c>
      <c r="D63" s="10" t="s">
        <v>50</v>
      </c>
      <c r="E63">
        <f t="shared" si="7"/>
        <v>-273.01517642525539</v>
      </c>
      <c r="F63">
        <f t="shared" si="8"/>
        <v>-273</v>
      </c>
      <c r="G63">
        <f t="shared" si="6"/>
        <v>-1.7680608769296668E-2</v>
      </c>
      <c r="I63">
        <f t="shared" si="9"/>
        <v>-1.7680608769296668E-2</v>
      </c>
      <c r="O63">
        <f t="shared" ca="1" si="10"/>
        <v>-3.9271126037754761E-2</v>
      </c>
      <c r="Q63" s="2">
        <f t="shared" si="11"/>
        <v>21822.851000000002</v>
      </c>
    </row>
    <row r="64" spans="1:17" x14ac:dyDescent="0.2">
      <c r="A64" t="s">
        <v>180</v>
      </c>
      <c r="B64" t="s">
        <v>33</v>
      </c>
      <c r="C64" s="10">
        <v>37103.455000000002</v>
      </c>
      <c r="D64" s="10" t="s">
        <v>50</v>
      </c>
      <c r="E64">
        <f t="shared" si="7"/>
        <v>-48.034135497123614</v>
      </c>
      <c r="F64">
        <f t="shared" si="8"/>
        <v>-48</v>
      </c>
      <c r="G64">
        <f t="shared" si="6"/>
        <v>-3.9768019123584963E-2</v>
      </c>
      <c r="I64">
        <f t="shared" si="9"/>
        <v>-3.9768019123584963E-2</v>
      </c>
      <c r="O64">
        <f t="shared" ca="1" si="10"/>
        <v>-3.5480334600261801E-2</v>
      </c>
      <c r="Q64" s="2">
        <f t="shared" si="11"/>
        <v>22084.955000000002</v>
      </c>
    </row>
    <row r="65" spans="1:17" x14ac:dyDescent="0.2">
      <c r="A65" t="s">
        <v>57</v>
      </c>
      <c r="B65" t="s">
        <v>33</v>
      </c>
      <c r="C65" s="10">
        <v>37103.464</v>
      </c>
      <c r="D65" s="10" t="s">
        <v>50</v>
      </c>
      <c r="E65">
        <f t="shared" si="7"/>
        <v>-48.02641020728467</v>
      </c>
      <c r="F65">
        <f t="shared" si="8"/>
        <v>-48</v>
      </c>
      <c r="G65">
        <f t="shared" si="6"/>
        <v>-3.0768019125389401E-2</v>
      </c>
      <c r="I65">
        <f t="shared" si="9"/>
        <v>-3.0768019125389401E-2</v>
      </c>
      <c r="O65">
        <f t="shared" ca="1" si="10"/>
        <v>-3.5480334600261801E-2</v>
      </c>
      <c r="Q65" s="2">
        <f t="shared" si="11"/>
        <v>22084.964</v>
      </c>
    </row>
    <row r="66" spans="1:17" x14ac:dyDescent="0.2">
      <c r="A66" t="s">
        <v>187</v>
      </c>
      <c r="B66" t="s">
        <v>33</v>
      </c>
      <c r="C66" s="10">
        <v>37117.453999999998</v>
      </c>
      <c r="D66" s="10" t="s">
        <v>50</v>
      </c>
      <c r="E66">
        <f t="shared" si="7"/>
        <v>-36.017876333005326</v>
      </c>
      <c r="F66">
        <f t="shared" si="8"/>
        <v>-36</v>
      </c>
      <c r="G66">
        <f t="shared" si="6"/>
        <v>-2.0826014348131139E-2</v>
      </c>
      <c r="I66">
        <f t="shared" si="9"/>
        <v>-2.0826014348131139E-2</v>
      </c>
      <c r="O66">
        <f t="shared" ca="1" si="10"/>
        <v>-3.5278159056928847E-2</v>
      </c>
      <c r="Q66" s="2">
        <f t="shared" si="11"/>
        <v>22098.953999999998</v>
      </c>
    </row>
    <row r="67" spans="1:17" x14ac:dyDescent="0.2">
      <c r="A67" t="s">
        <v>57</v>
      </c>
      <c r="B67" t="s">
        <v>33</v>
      </c>
      <c r="C67" s="10">
        <v>37145.455000000002</v>
      </c>
      <c r="D67" s="10" t="s">
        <v>50</v>
      </c>
      <c r="E67">
        <f t="shared" si="7"/>
        <v>-11.982782908145357</v>
      </c>
      <c r="F67">
        <f t="shared" si="8"/>
        <v>-12</v>
      </c>
      <c r="G67">
        <f t="shared" si="6"/>
        <v>2.0057995221577585E-2</v>
      </c>
      <c r="I67">
        <f t="shared" si="9"/>
        <v>2.0057995221577585E-2</v>
      </c>
      <c r="O67">
        <f t="shared" ca="1" si="10"/>
        <v>-3.4873807970262932E-2</v>
      </c>
      <c r="Q67" s="2">
        <f t="shared" si="11"/>
        <v>22126.955000000002</v>
      </c>
    </row>
    <row r="68" spans="1:17" x14ac:dyDescent="0.2">
      <c r="A68" t="s">
        <v>187</v>
      </c>
      <c r="B68" t="s">
        <v>33</v>
      </c>
      <c r="C68" s="10">
        <v>37159.411</v>
      </c>
      <c r="D68" s="10" t="s">
        <v>50</v>
      </c>
      <c r="E68">
        <f t="shared" si="7"/>
        <v>-3.4334621520307508E-3</v>
      </c>
      <c r="F68">
        <f t="shared" si="8"/>
        <v>0</v>
      </c>
      <c r="G68">
        <f t="shared" si="6"/>
        <v>-4.0000000008149073E-3</v>
      </c>
      <c r="I68">
        <f t="shared" si="9"/>
        <v>-4.0000000008149073E-3</v>
      </c>
      <c r="O68">
        <f t="shared" ca="1" si="10"/>
        <v>-3.4671632426929971E-2</v>
      </c>
      <c r="Q68" s="2">
        <f t="shared" si="11"/>
        <v>22140.911</v>
      </c>
    </row>
    <row r="69" spans="1:17" x14ac:dyDescent="0.2">
      <c r="A69" t="s">
        <v>12</v>
      </c>
      <c r="C69" s="10">
        <f>+C52</f>
        <v>34921.462</v>
      </c>
      <c r="D69" s="10" t="s">
        <v>14</v>
      </c>
      <c r="E69">
        <f t="shared" si="7"/>
        <v>-1920.9817304895644</v>
      </c>
      <c r="F69">
        <f t="shared" si="8"/>
        <v>-1921</v>
      </c>
      <c r="G69">
        <f t="shared" si="6"/>
        <v>2.1284067952365149E-2</v>
      </c>
      <c r="I69">
        <f t="shared" si="9"/>
        <v>2.1284067952365149E-2</v>
      </c>
      <c r="O69">
        <f t="shared" ca="1" si="10"/>
        <v>-6.7036567322147633E-2</v>
      </c>
      <c r="Q69" s="2">
        <f t="shared" si="11"/>
        <v>19902.962</v>
      </c>
    </row>
    <row r="70" spans="1:17" x14ac:dyDescent="0.2">
      <c r="A70" t="s">
        <v>196</v>
      </c>
      <c r="B70" t="s">
        <v>33</v>
      </c>
      <c r="C70" s="10">
        <v>37173.417999999998</v>
      </c>
      <c r="D70" s="10" t="s">
        <v>50</v>
      </c>
      <c r="E70">
        <f t="shared" si="7"/>
        <v>12.01969262627032</v>
      </c>
      <c r="F70">
        <f t="shared" si="8"/>
        <v>12</v>
      </c>
      <c r="G70">
        <f t="shared" si="6"/>
        <v>2.2942004776268732E-2</v>
      </c>
      <c r="I70">
        <f t="shared" si="9"/>
        <v>2.2942004776268732E-2</v>
      </c>
      <c r="O70">
        <f t="shared" ca="1" si="10"/>
        <v>-3.4469456883597011E-2</v>
      </c>
      <c r="Q70" s="2">
        <f t="shared" si="11"/>
        <v>22154.917999999998</v>
      </c>
    </row>
    <row r="71" spans="1:17" x14ac:dyDescent="0.2">
      <c r="A71" t="s">
        <v>180</v>
      </c>
      <c r="B71" t="s">
        <v>33</v>
      </c>
      <c r="C71" s="10">
        <v>37187.336000000003</v>
      </c>
      <c r="D71" s="10" t="s">
        <v>50</v>
      </c>
      <c r="E71">
        <f t="shared" si="7"/>
        <v>23.966424181831844</v>
      </c>
      <c r="F71">
        <f t="shared" si="8"/>
        <v>24</v>
      </c>
      <c r="G71">
        <f t="shared" si="6"/>
        <v>-3.9115990432037506E-2</v>
      </c>
      <c r="I71">
        <f t="shared" si="9"/>
        <v>-3.9115990432037506E-2</v>
      </c>
      <c r="O71">
        <f t="shared" ca="1" si="10"/>
        <v>-3.4267281340264057E-2</v>
      </c>
      <c r="Q71" s="2">
        <f t="shared" si="11"/>
        <v>22168.836000000003</v>
      </c>
    </row>
    <row r="72" spans="1:17" x14ac:dyDescent="0.2">
      <c r="A72" t="s">
        <v>187</v>
      </c>
      <c r="B72" t="s">
        <v>33</v>
      </c>
      <c r="C72" s="10">
        <v>37194.351000000002</v>
      </c>
      <c r="D72" s="10" t="s">
        <v>50</v>
      </c>
      <c r="E72">
        <f t="shared" si="7"/>
        <v>29.987858429728547</v>
      </c>
      <c r="F72">
        <f t="shared" si="8"/>
        <v>30</v>
      </c>
      <c r="G72">
        <f t="shared" si="6"/>
        <v>-1.4144988046609797E-2</v>
      </c>
      <c r="I72">
        <f t="shared" si="9"/>
        <v>-1.4144988046609797E-2</v>
      </c>
      <c r="O72">
        <f t="shared" ca="1" si="10"/>
        <v>-3.4166193568597576E-2</v>
      </c>
      <c r="Q72" s="2">
        <f t="shared" si="11"/>
        <v>22175.851000000002</v>
      </c>
    </row>
    <row r="73" spans="1:17" x14ac:dyDescent="0.2">
      <c r="A73" t="s">
        <v>187</v>
      </c>
      <c r="B73" t="s">
        <v>33</v>
      </c>
      <c r="C73" s="10">
        <v>37201.353000000003</v>
      </c>
      <c r="D73" s="10" t="s">
        <v>50</v>
      </c>
      <c r="E73">
        <f t="shared" si="7"/>
        <v>35.998133925634271</v>
      </c>
      <c r="F73">
        <f t="shared" si="8"/>
        <v>36</v>
      </c>
      <c r="G73">
        <f t="shared" si="6"/>
        <v>-2.1739856529165991E-3</v>
      </c>
      <c r="I73">
        <f t="shared" si="9"/>
        <v>-2.1739856529165991E-3</v>
      </c>
      <c r="O73">
        <f t="shared" ca="1" si="10"/>
        <v>-3.4065105796931096E-2</v>
      </c>
      <c r="Q73" s="2">
        <f t="shared" si="11"/>
        <v>22182.853000000003</v>
      </c>
    </row>
    <row r="74" spans="1:17" x14ac:dyDescent="0.2">
      <c r="A74" t="s">
        <v>187</v>
      </c>
      <c r="B74" t="s">
        <v>33</v>
      </c>
      <c r="C74" s="10">
        <v>37201.381000000001</v>
      </c>
      <c r="D74" s="10" t="s">
        <v>50</v>
      </c>
      <c r="E74">
        <f t="shared" si="7"/>
        <v>36.022168160692239</v>
      </c>
      <c r="F74">
        <f t="shared" si="8"/>
        <v>36</v>
      </c>
      <c r="G74">
        <f t="shared" si="6"/>
        <v>2.5826014345511794E-2</v>
      </c>
      <c r="I74">
        <f t="shared" si="9"/>
        <v>2.5826014345511794E-2</v>
      </c>
      <c r="O74">
        <f t="shared" ca="1" si="10"/>
        <v>-3.4065105796931096E-2</v>
      </c>
      <c r="Q74" s="2">
        <f t="shared" si="11"/>
        <v>22182.881000000001</v>
      </c>
    </row>
    <row r="75" spans="1:17" x14ac:dyDescent="0.2">
      <c r="A75" t="s">
        <v>187</v>
      </c>
      <c r="B75" t="s">
        <v>33</v>
      </c>
      <c r="C75" s="10">
        <v>37202.519</v>
      </c>
      <c r="D75" s="10" t="s">
        <v>50</v>
      </c>
      <c r="E75">
        <f t="shared" si="7"/>
        <v>36.998988142745134</v>
      </c>
      <c r="F75">
        <f t="shared" si="8"/>
        <v>37</v>
      </c>
      <c r="G75">
        <f t="shared" si="6"/>
        <v>-1.1788185947807506E-3</v>
      </c>
      <c r="I75">
        <f t="shared" si="9"/>
        <v>-1.1788185947807506E-3</v>
      </c>
      <c r="O75">
        <f t="shared" ca="1" si="10"/>
        <v>-3.4048257834986682E-2</v>
      </c>
      <c r="Q75" s="2">
        <f t="shared" si="11"/>
        <v>22184.019</v>
      </c>
    </row>
    <row r="76" spans="1:17" x14ac:dyDescent="0.2">
      <c r="A76" t="s">
        <v>187</v>
      </c>
      <c r="B76" t="s">
        <v>33</v>
      </c>
      <c r="C76" s="10">
        <v>37222.343999999997</v>
      </c>
      <c r="D76" s="10" t="s">
        <v>50</v>
      </c>
      <c r="E76">
        <f t="shared" si="7"/>
        <v>54.016084930278204</v>
      </c>
      <c r="F76">
        <f t="shared" si="8"/>
        <v>54</v>
      </c>
      <c r="G76">
        <f t="shared" si="6"/>
        <v>1.8739021514193155E-2</v>
      </c>
      <c r="I76">
        <f t="shared" si="9"/>
        <v>1.8739021514193155E-2</v>
      </c>
      <c r="O76">
        <f t="shared" ca="1" si="10"/>
        <v>-3.3761842481931661E-2</v>
      </c>
      <c r="Q76" s="2">
        <f t="shared" si="11"/>
        <v>22203.843999999997</v>
      </c>
    </row>
    <row r="77" spans="1:17" x14ac:dyDescent="0.2">
      <c r="A77" t="s">
        <v>196</v>
      </c>
      <c r="B77" t="s">
        <v>33</v>
      </c>
      <c r="C77" s="10">
        <v>37575.345999999998</v>
      </c>
      <c r="D77" s="10" t="s">
        <v>50</v>
      </c>
      <c r="E77">
        <f t="shared" si="7"/>
        <v>357.02083651633814</v>
      </c>
      <c r="F77">
        <f t="shared" si="8"/>
        <v>357</v>
      </c>
      <c r="G77">
        <f t="shared" si="6"/>
        <v>2.427464223728748E-2</v>
      </c>
      <c r="I77">
        <f t="shared" si="9"/>
        <v>2.427464223728748E-2</v>
      </c>
      <c r="O77">
        <f t="shared" ca="1" si="10"/>
        <v>-2.8656910012774477E-2</v>
      </c>
      <c r="Q77" s="2">
        <f t="shared" si="11"/>
        <v>22556.845999999998</v>
      </c>
    </row>
    <row r="78" spans="1:17" x14ac:dyDescent="0.2">
      <c r="A78" t="s">
        <v>187</v>
      </c>
      <c r="B78" t="s">
        <v>33</v>
      </c>
      <c r="C78" s="10">
        <v>37582.377999999997</v>
      </c>
      <c r="D78" s="10" t="s">
        <v>50</v>
      </c>
      <c r="E78">
        <f t="shared" si="7"/>
        <v>363.05686297837786</v>
      </c>
      <c r="F78">
        <f t="shared" si="8"/>
        <v>363</v>
      </c>
      <c r="G78">
        <f t="shared" si="6"/>
        <v>6.6245644622540567E-2</v>
      </c>
      <c r="I78">
        <f t="shared" si="9"/>
        <v>6.6245644622540567E-2</v>
      </c>
      <c r="O78">
        <f t="shared" ca="1" si="10"/>
        <v>-2.8555822241107996E-2</v>
      </c>
      <c r="Q78" s="2">
        <f t="shared" si="11"/>
        <v>22563.877999999997</v>
      </c>
    </row>
    <row r="79" spans="1:17" x14ac:dyDescent="0.2">
      <c r="A79" t="s">
        <v>196</v>
      </c>
      <c r="B79" t="s">
        <v>33</v>
      </c>
      <c r="C79" s="10">
        <v>37659.218000000001</v>
      </c>
      <c r="D79" s="10" t="s">
        <v>50</v>
      </c>
      <c r="E79">
        <f t="shared" si="7"/>
        <v>429.01367090545466</v>
      </c>
      <c r="F79">
        <f t="shared" si="8"/>
        <v>429</v>
      </c>
      <c r="G79">
        <f t="shared" si="6"/>
        <v>1.5926670923363417E-2</v>
      </c>
      <c r="I79">
        <f t="shared" si="9"/>
        <v>1.5926670923363417E-2</v>
      </c>
      <c r="O79">
        <f t="shared" ca="1" si="10"/>
        <v>-2.7443856752776732E-2</v>
      </c>
      <c r="Q79" s="2">
        <f t="shared" si="11"/>
        <v>22640.718000000001</v>
      </c>
    </row>
    <row r="80" spans="1:17" x14ac:dyDescent="0.2">
      <c r="A80" t="s">
        <v>196</v>
      </c>
      <c r="B80" t="s">
        <v>33</v>
      </c>
      <c r="C80" s="10">
        <v>37788.557000000001</v>
      </c>
      <c r="D80" s="10" t="s">
        <v>50</v>
      </c>
      <c r="E80">
        <f t="shared" si="7"/>
        <v>540.03381120321319</v>
      </c>
      <c r="F80">
        <f t="shared" si="8"/>
        <v>540</v>
      </c>
      <c r="G80">
        <f t="shared" si="6"/>
        <v>3.9390215148159768E-2</v>
      </c>
      <c r="I80">
        <f t="shared" si="9"/>
        <v>3.9390215148159768E-2</v>
      </c>
      <c r="O80">
        <f t="shared" ca="1" si="10"/>
        <v>-2.5573732976946872E-2</v>
      </c>
      <c r="Q80" s="2">
        <f t="shared" si="11"/>
        <v>22770.057000000001</v>
      </c>
    </row>
    <row r="81" spans="1:17" x14ac:dyDescent="0.2">
      <c r="A81" t="s">
        <v>196</v>
      </c>
      <c r="B81" t="s">
        <v>33</v>
      </c>
      <c r="C81" s="10">
        <v>37907.404000000002</v>
      </c>
      <c r="D81" s="10" t="s">
        <v>50</v>
      </c>
      <c r="E81">
        <f t="shared" si="7"/>
        <v>642.0479802780311</v>
      </c>
      <c r="F81">
        <f t="shared" si="8"/>
        <v>642</v>
      </c>
      <c r="G81">
        <f t="shared" si="6"/>
        <v>5.5897255791933276E-2</v>
      </c>
      <c r="I81">
        <f t="shared" si="9"/>
        <v>5.5897255791933276E-2</v>
      </c>
      <c r="O81">
        <f t="shared" ca="1" si="10"/>
        <v>-2.385524085861673E-2</v>
      </c>
      <c r="Q81" s="2">
        <f t="shared" si="11"/>
        <v>22888.904000000002</v>
      </c>
    </row>
    <row r="82" spans="1:17" x14ac:dyDescent="0.2">
      <c r="A82" t="s">
        <v>196</v>
      </c>
      <c r="B82" t="s">
        <v>33</v>
      </c>
      <c r="C82" s="10">
        <v>38197.457000000002</v>
      </c>
      <c r="D82" s="10" t="s">
        <v>50</v>
      </c>
      <c r="E82">
        <f t="shared" si="7"/>
        <v>891.01947962305269</v>
      </c>
      <c r="F82">
        <f t="shared" si="8"/>
        <v>891</v>
      </c>
      <c r="G82">
        <f t="shared" si="6"/>
        <v>2.269385499675991E-2</v>
      </c>
      <c r="I82">
        <f t="shared" si="9"/>
        <v>2.269385499675991E-2</v>
      </c>
      <c r="O82">
        <f t="shared" ca="1" si="10"/>
        <v>-1.9660098334457858E-2</v>
      </c>
      <c r="Q82" s="2">
        <f t="shared" si="11"/>
        <v>23178.957000000002</v>
      </c>
    </row>
    <row r="83" spans="1:17" x14ac:dyDescent="0.2">
      <c r="A83" t="s">
        <v>196</v>
      </c>
      <c r="B83" t="s">
        <v>33</v>
      </c>
      <c r="C83" s="10">
        <v>38204.470999999998</v>
      </c>
      <c r="D83" s="10" t="s">
        <v>50</v>
      </c>
      <c r="E83">
        <f t="shared" si="7"/>
        <v>897.0400555054083</v>
      </c>
      <c r="F83">
        <f t="shared" si="8"/>
        <v>897</v>
      </c>
      <c r="G83">
        <f t="shared" si="6"/>
        <v>4.6664857385621872E-2</v>
      </c>
      <c r="I83">
        <f t="shared" si="9"/>
        <v>4.6664857385621872E-2</v>
      </c>
      <c r="O83">
        <f t="shared" ca="1" si="10"/>
        <v>-1.9559010562791378E-2</v>
      </c>
      <c r="Q83" s="2">
        <f t="shared" si="11"/>
        <v>23185.970999999998</v>
      </c>
    </row>
    <row r="84" spans="1:17" x14ac:dyDescent="0.2">
      <c r="A84" t="s">
        <v>196</v>
      </c>
      <c r="B84" t="s">
        <v>33</v>
      </c>
      <c r="C84" s="10">
        <v>38239.438999999998</v>
      </c>
      <c r="D84" s="10" t="s">
        <v>50</v>
      </c>
      <c r="E84">
        <f t="shared" si="7"/>
        <v>927.05538163234678</v>
      </c>
      <c r="F84">
        <f t="shared" si="8"/>
        <v>927</v>
      </c>
      <c r="G84">
        <f t="shared" si="6"/>
        <v>6.4519869338255376E-2</v>
      </c>
      <c r="I84">
        <f t="shared" si="9"/>
        <v>6.4519869338255376E-2</v>
      </c>
      <c r="O84">
        <f t="shared" ca="1" si="10"/>
        <v>-1.9053571704458983E-2</v>
      </c>
      <c r="Q84" s="2">
        <f t="shared" si="11"/>
        <v>23220.938999999998</v>
      </c>
    </row>
    <row r="85" spans="1:17" x14ac:dyDescent="0.2">
      <c r="A85" t="s">
        <v>196</v>
      </c>
      <c r="B85" t="s">
        <v>33</v>
      </c>
      <c r="C85" s="10">
        <v>38281.345000000001</v>
      </c>
      <c r="D85" s="10" t="s">
        <v>50</v>
      </c>
      <c r="E85">
        <f t="shared" ref="E85:E116" si="12">+(C85-C$7)/C$8</f>
        <v>963.02604786077109</v>
      </c>
      <c r="F85">
        <f t="shared" ref="F85:F116" si="13">ROUND(2*E85,0)/2</f>
        <v>963</v>
      </c>
      <c r="G85">
        <f t="shared" si="6"/>
        <v>3.0345883686095476E-2</v>
      </c>
      <c r="I85">
        <f t="shared" ref="I85:I116" si="14">+G85</f>
        <v>3.0345883686095476E-2</v>
      </c>
      <c r="O85">
        <f t="shared" ref="O85:O116" ca="1" si="15">+C$11+C$12*$F85</f>
        <v>-1.844704507446011E-2</v>
      </c>
      <c r="Q85" s="2">
        <f t="shared" ref="Q85:Q116" si="16">+C85-15018.5</f>
        <v>23262.845000000001</v>
      </c>
    </row>
    <row r="86" spans="1:17" x14ac:dyDescent="0.2">
      <c r="A86" t="s">
        <v>196</v>
      </c>
      <c r="B86" t="s">
        <v>33</v>
      </c>
      <c r="C86" s="10">
        <v>38501.565999999999</v>
      </c>
      <c r="D86" s="10" t="s">
        <v>50</v>
      </c>
      <c r="E86">
        <f t="shared" si="12"/>
        <v>1152.0561649678496</v>
      </c>
      <c r="F86">
        <f t="shared" si="13"/>
        <v>1152</v>
      </c>
      <c r="G86">
        <f t="shared" si="6"/>
        <v>6.5432458985014819E-2</v>
      </c>
      <c r="I86">
        <f t="shared" si="14"/>
        <v>6.5432458985014819E-2</v>
      </c>
      <c r="O86">
        <f t="shared" ca="1" si="15"/>
        <v>-1.5262780266966022E-2</v>
      </c>
      <c r="Q86" s="2">
        <f t="shared" si="16"/>
        <v>23483.065999999999</v>
      </c>
    </row>
    <row r="87" spans="1:17" x14ac:dyDescent="0.2">
      <c r="A87" t="s">
        <v>196</v>
      </c>
      <c r="B87" t="s">
        <v>33</v>
      </c>
      <c r="C87" s="10">
        <v>38550.47</v>
      </c>
      <c r="D87" s="10" t="s">
        <v>50</v>
      </c>
      <c r="E87">
        <f t="shared" si="12"/>
        <v>1194.0336732300277</v>
      </c>
      <c r="F87">
        <f t="shared" si="13"/>
        <v>1194</v>
      </c>
      <c r="G87">
        <f t="shared" si="6"/>
        <v>3.9229475725733209E-2</v>
      </c>
      <c r="I87">
        <f t="shared" si="14"/>
        <v>3.9229475725733209E-2</v>
      </c>
      <c r="O87">
        <f t="shared" ca="1" si="15"/>
        <v>-1.455516586530067E-2</v>
      </c>
      <c r="Q87" s="2">
        <f t="shared" si="16"/>
        <v>23531.97</v>
      </c>
    </row>
    <row r="88" spans="1:17" x14ac:dyDescent="0.2">
      <c r="A88" t="s">
        <v>196</v>
      </c>
      <c r="B88" t="s">
        <v>33</v>
      </c>
      <c r="C88" s="10">
        <v>38550.493000000002</v>
      </c>
      <c r="D88" s="10" t="s">
        <v>50</v>
      </c>
      <c r="E88">
        <f t="shared" si="12"/>
        <v>1194.0534156373988</v>
      </c>
      <c r="F88">
        <f t="shared" si="13"/>
        <v>1194</v>
      </c>
      <c r="G88">
        <f t="shared" si="6"/>
        <v>6.2229475726780947E-2</v>
      </c>
      <c r="I88">
        <f t="shared" si="14"/>
        <v>6.2229475726780947E-2</v>
      </c>
      <c r="O88">
        <f t="shared" ca="1" si="15"/>
        <v>-1.455516586530067E-2</v>
      </c>
      <c r="Q88" s="2">
        <f t="shared" si="16"/>
        <v>23531.993000000002</v>
      </c>
    </row>
    <row r="89" spans="1:17" x14ac:dyDescent="0.2">
      <c r="A89" t="s">
        <v>196</v>
      </c>
      <c r="B89" t="s">
        <v>33</v>
      </c>
      <c r="C89" s="10">
        <v>38557.449999999997</v>
      </c>
      <c r="D89" s="10" t="s">
        <v>47</v>
      </c>
      <c r="E89">
        <f t="shared" si="12"/>
        <v>1200.0250646840971</v>
      </c>
      <c r="F89">
        <f t="shared" si="13"/>
        <v>1200</v>
      </c>
      <c r="G89">
        <f t="shared" si="6"/>
        <v>2.9200478107668459E-2</v>
      </c>
      <c r="I89">
        <f t="shared" si="14"/>
        <v>2.9200478107668459E-2</v>
      </c>
      <c r="O89">
        <f t="shared" ca="1" si="15"/>
        <v>-1.4454078093634193E-2</v>
      </c>
      <c r="Q89" s="2">
        <f t="shared" si="16"/>
        <v>23538.949999999997</v>
      </c>
    </row>
    <row r="90" spans="1:17" x14ac:dyDescent="0.2">
      <c r="A90" t="s">
        <v>196</v>
      </c>
      <c r="B90" t="s">
        <v>33</v>
      </c>
      <c r="C90" s="10">
        <v>38585.428999999996</v>
      </c>
      <c r="D90" s="10" t="s">
        <v>47</v>
      </c>
      <c r="E90">
        <f t="shared" si="12"/>
        <v>1224.0412740671209</v>
      </c>
      <c r="F90">
        <f t="shared" si="13"/>
        <v>1224</v>
      </c>
      <c r="G90">
        <f t="shared" si="6"/>
        <v>4.8084487672895193E-2</v>
      </c>
      <c r="I90">
        <f t="shared" si="14"/>
        <v>4.8084487672895193E-2</v>
      </c>
      <c r="O90">
        <f t="shared" ca="1" si="15"/>
        <v>-1.4049727006968278E-2</v>
      </c>
      <c r="Q90" s="2">
        <f t="shared" si="16"/>
        <v>23566.928999999996</v>
      </c>
    </row>
    <row r="91" spans="1:17" x14ac:dyDescent="0.2">
      <c r="A91" t="s">
        <v>196</v>
      </c>
      <c r="B91" t="s">
        <v>33</v>
      </c>
      <c r="C91" s="10">
        <v>38585.455999999998</v>
      </c>
      <c r="D91" s="10" t="s">
        <v>47</v>
      </c>
      <c r="E91">
        <f t="shared" si="12"/>
        <v>1224.064449936644</v>
      </c>
      <c r="F91">
        <f t="shared" si="13"/>
        <v>1224</v>
      </c>
      <c r="G91">
        <f t="shared" si="6"/>
        <v>7.5084487674757838E-2</v>
      </c>
      <c r="I91">
        <f t="shared" si="14"/>
        <v>7.5084487674757838E-2</v>
      </c>
      <c r="O91">
        <f t="shared" ca="1" si="15"/>
        <v>-1.4049727006968278E-2</v>
      </c>
      <c r="Q91" s="2">
        <f t="shared" si="16"/>
        <v>23566.955999999998</v>
      </c>
    </row>
    <row r="92" spans="1:17" x14ac:dyDescent="0.2">
      <c r="A92" t="s">
        <v>196</v>
      </c>
      <c r="B92" t="s">
        <v>33</v>
      </c>
      <c r="C92" s="10">
        <v>38697.264000000003</v>
      </c>
      <c r="D92" s="10" t="s">
        <v>47</v>
      </c>
      <c r="E92">
        <f t="shared" si="12"/>
        <v>1320.0365839906594</v>
      </c>
      <c r="F92">
        <f t="shared" si="13"/>
        <v>1320</v>
      </c>
      <c r="G92">
        <f t="shared" si="6"/>
        <v>4.2620525928214192E-2</v>
      </c>
      <c r="I92">
        <f t="shared" si="14"/>
        <v>4.2620525928214192E-2</v>
      </c>
      <c r="O92">
        <f t="shared" ca="1" si="15"/>
        <v>-1.2432322660304616E-2</v>
      </c>
      <c r="Q92" s="2">
        <f t="shared" si="16"/>
        <v>23678.764000000003</v>
      </c>
    </row>
    <row r="93" spans="1:17" x14ac:dyDescent="0.2">
      <c r="A93" t="s">
        <v>196</v>
      </c>
      <c r="B93" t="s">
        <v>33</v>
      </c>
      <c r="C93" s="10">
        <v>38882.53</v>
      </c>
      <c r="D93" s="10" t="s">
        <v>47</v>
      </c>
      <c r="E93">
        <f t="shared" si="12"/>
        <v>1479.0625337227905</v>
      </c>
      <c r="F93">
        <f t="shared" si="13"/>
        <v>1479</v>
      </c>
      <c r="G93">
        <f t="shared" si="6"/>
        <v>7.2852089273510501E-2</v>
      </c>
      <c r="I93">
        <f t="shared" si="14"/>
        <v>7.2852089273510501E-2</v>
      </c>
      <c r="O93">
        <f t="shared" ca="1" si="15"/>
        <v>-9.7534967111429227E-3</v>
      </c>
      <c r="Q93" s="2">
        <f t="shared" si="16"/>
        <v>23864.03</v>
      </c>
    </row>
    <row r="94" spans="1:17" x14ac:dyDescent="0.2">
      <c r="A94" t="s">
        <v>196</v>
      </c>
      <c r="B94" t="s">
        <v>33</v>
      </c>
      <c r="C94" s="10">
        <v>39256.495999999999</v>
      </c>
      <c r="D94" s="10" t="s">
        <v>50</v>
      </c>
      <c r="E94">
        <f t="shared" si="12"/>
        <v>1800.0620604439773</v>
      </c>
      <c r="F94">
        <f t="shared" si="13"/>
        <v>1800</v>
      </c>
      <c r="G94">
        <f t="shared" si="6"/>
        <v>7.2300717169127893E-2</v>
      </c>
      <c r="I94">
        <f t="shared" si="14"/>
        <v>7.2300717169127893E-2</v>
      </c>
      <c r="O94">
        <f t="shared" ca="1" si="15"/>
        <v>-4.3453009269863035E-3</v>
      </c>
      <c r="Q94" s="2">
        <f t="shared" si="16"/>
        <v>24237.995999999999</v>
      </c>
    </row>
    <row r="95" spans="1:17" x14ac:dyDescent="0.2">
      <c r="A95" t="s">
        <v>196</v>
      </c>
      <c r="B95" t="s">
        <v>33</v>
      </c>
      <c r="C95" s="10">
        <v>39942.589999999997</v>
      </c>
      <c r="D95" s="10" t="s">
        <v>50</v>
      </c>
      <c r="E95">
        <f t="shared" si="12"/>
        <v>2388.981505757843</v>
      </c>
      <c r="F95">
        <f t="shared" si="13"/>
        <v>2389</v>
      </c>
      <c r="G95">
        <f t="shared" si="6"/>
        <v>-2.1545881492784247E-2</v>
      </c>
      <c r="I95">
        <f t="shared" si="14"/>
        <v>-2.1545881492784247E-2</v>
      </c>
      <c r="O95">
        <f t="shared" ca="1" si="15"/>
        <v>5.5781486582730452E-3</v>
      </c>
      <c r="Q95" s="2">
        <f t="shared" si="16"/>
        <v>24924.089999999997</v>
      </c>
    </row>
    <row r="96" spans="1:17" x14ac:dyDescent="0.2">
      <c r="A96" t="s">
        <v>196</v>
      </c>
      <c r="B96" t="s">
        <v>33</v>
      </c>
      <c r="C96" s="10">
        <v>40145.303</v>
      </c>
      <c r="D96" s="10" t="s">
        <v>50</v>
      </c>
      <c r="E96">
        <f t="shared" si="12"/>
        <v>2562.9833590285493</v>
      </c>
      <c r="F96">
        <f t="shared" si="13"/>
        <v>2563</v>
      </c>
      <c r="G96">
        <f t="shared" ref="G96:G126" si="17">+C96-(C$7+F96*C$8)</f>
        <v>-1.9386812164157163E-2</v>
      </c>
      <c r="I96">
        <f t="shared" si="14"/>
        <v>-1.9386812164157163E-2</v>
      </c>
      <c r="O96">
        <f t="shared" ca="1" si="15"/>
        <v>8.5096940366009288E-3</v>
      </c>
      <c r="Q96" s="2">
        <f t="shared" si="16"/>
        <v>25126.803</v>
      </c>
    </row>
    <row r="97" spans="1:17" x14ac:dyDescent="0.2">
      <c r="A97" t="s">
        <v>196</v>
      </c>
      <c r="B97" t="s">
        <v>33</v>
      </c>
      <c r="C97" s="10">
        <v>40152.283000000003</v>
      </c>
      <c r="D97" s="10" t="s">
        <v>50</v>
      </c>
      <c r="E97">
        <f t="shared" si="12"/>
        <v>2568.974750482625</v>
      </c>
      <c r="F97">
        <f t="shared" si="13"/>
        <v>2569</v>
      </c>
      <c r="G97">
        <f t="shared" si="17"/>
        <v>-2.9415809767669998E-2</v>
      </c>
      <c r="I97">
        <f t="shared" si="14"/>
        <v>-2.9415809767669998E-2</v>
      </c>
      <c r="O97">
        <f t="shared" ca="1" si="15"/>
        <v>8.6107818082674092E-3</v>
      </c>
      <c r="Q97" s="2">
        <f t="shared" si="16"/>
        <v>25133.783000000003</v>
      </c>
    </row>
    <row r="98" spans="1:17" x14ac:dyDescent="0.2">
      <c r="A98" t="s">
        <v>196</v>
      </c>
      <c r="B98" t="s">
        <v>33</v>
      </c>
      <c r="C98" s="10">
        <v>40484.408000000003</v>
      </c>
      <c r="D98" s="10" t="s">
        <v>50</v>
      </c>
      <c r="E98">
        <f t="shared" si="12"/>
        <v>2854.0594047353488</v>
      </c>
      <c r="F98">
        <f t="shared" si="13"/>
        <v>2854</v>
      </c>
      <c r="G98">
        <f t="shared" si="17"/>
        <v>6.92068037824356E-2</v>
      </c>
      <c r="I98">
        <f t="shared" si="14"/>
        <v>6.92068037824356E-2</v>
      </c>
      <c r="O98">
        <f t="shared" ca="1" si="15"/>
        <v>1.3412450962425153E-2</v>
      </c>
      <c r="Q98" s="2">
        <f t="shared" si="16"/>
        <v>25465.908000000003</v>
      </c>
    </row>
    <row r="99" spans="1:17" x14ac:dyDescent="0.2">
      <c r="A99" t="s">
        <v>196</v>
      </c>
      <c r="B99" t="s">
        <v>33</v>
      </c>
      <c r="C99" s="10">
        <v>40914.226999999999</v>
      </c>
      <c r="D99" s="10" t="s">
        <v>50</v>
      </c>
      <c r="E99">
        <f t="shared" si="12"/>
        <v>3223.0012218411084</v>
      </c>
      <c r="F99">
        <f t="shared" si="13"/>
        <v>3223</v>
      </c>
      <c r="G99">
        <f t="shared" si="17"/>
        <v>1.42345079802908E-3</v>
      </c>
      <c r="I99">
        <f t="shared" si="14"/>
        <v>1.42345079802908E-3</v>
      </c>
      <c r="O99">
        <f t="shared" ca="1" si="15"/>
        <v>1.9629348919913608E-2</v>
      </c>
      <c r="Q99" s="2">
        <f t="shared" si="16"/>
        <v>25895.726999999999</v>
      </c>
    </row>
    <row r="100" spans="1:17" x14ac:dyDescent="0.2">
      <c r="A100" t="s">
        <v>196</v>
      </c>
      <c r="B100" t="s">
        <v>33</v>
      </c>
      <c r="C100" s="10">
        <v>41071.550999999999</v>
      </c>
      <c r="D100" s="10" t="s">
        <v>50</v>
      </c>
      <c r="E100">
        <f t="shared" si="12"/>
        <v>3358.0427217151187</v>
      </c>
      <c r="F100">
        <f t="shared" si="13"/>
        <v>3358</v>
      </c>
      <c r="G100">
        <f t="shared" si="17"/>
        <v>4.9771004581998568E-2</v>
      </c>
      <c r="I100">
        <f t="shared" si="14"/>
        <v>4.9771004581998568E-2</v>
      </c>
      <c r="O100">
        <f t="shared" ca="1" si="15"/>
        <v>2.1903823782409383E-2</v>
      </c>
      <c r="Q100" s="2">
        <f t="shared" si="16"/>
        <v>26053.050999999999</v>
      </c>
    </row>
    <row r="101" spans="1:17" x14ac:dyDescent="0.2">
      <c r="A101" t="s">
        <v>196</v>
      </c>
      <c r="B101" t="s">
        <v>33</v>
      </c>
      <c r="C101" s="10">
        <v>41134.432999999997</v>
      </c>
      <c r="D101" s="10" t="s">
        <v>50</v>
      </c>
      <c r="E101">
        <f t="shared" si="12"/>
        <v>3412.01846346512</v>
      </c>
      <c r="F101">
        <f t="shared" si="13"/>
        <v>3412</v>
      </c>
      <c r="G101">
        <f t="shared" si="17"/>
        <v>2.1510026097530499E-2</v>
      </c>
      <c r="I101">
        <f t="shared" si="14"/>
        <v>2.1510026097530499E-2</v>
      </c>
      <c r="O101">
        <f t="shared" ca="1" si="15"/>
        <v>2.2813613727407693E-2</v>
      </c>
      <c r="Q101" s="2">
        <f t="shared" si="16"/>
        <v>26115.932999999997</v>
      </c>
    </row>
    <row r="102" spans="1:17" x14ac:dyDescent="0.2">
      <c r="A102" t="s">
        <v>196</v>
      </c>
      <c r="B102" t="s">
        <v>33</v>
      </c>
      <c r="C102" s="10">
        <v>41599.283000000003</v>
      </c>
      <c r="D102" s="10" t="s">
        <v>50</v>
      </c>
      <c r="E102">
        <f t="shared" si="12"/>
        <v>3811.0296837267092</v>
      </c>
      <c r="F102">
        <f t="shared" si="13"/>
        <v>3811</v>
      </c>
      <c r="G102">
        <f t="shared" si="17"/>
        <v>3.4581685074954294E-2</v>
      </c>
      <c r="I102">
        <f t="shared" si="14"/>
        <v>3.4581685074954294E-2</v>
      </c>
      <c r="O102">
        <f t="shared" ca="1" si="15"/>
        <v>2.9535950543228537E-2</v>
      </c>
      <c r="Q102" s="2">
        <f t="shared" si="16"/>
        <v>26580.783000000003</v>
      </c>
    </row>
    <row r="103" spans="1:17" x14ac:dyDescent="0.2">
      <c r="A103" t="s">
        <v>196</v>
      </c>
      <c r="B103" t="s">
        <v>33</v>
      </c>
      <c r="C103" s="10">
        <v>41798.519999999997</v>
      </c>
      <c r="D103" s="10" t="s">
        <v>50</v>
      </c>
      <c r="E103">
        <f t="shared" si="12"/>
        <v>3982.0478583879008</v>
      </c>
      <c r="F103">
        <f t="shared" si="13"/>
        <v>3982</v>
      </c>
      <c r="G103">
        <f t="shared" si="17"/>
        <v>5.5755253204551991E-2</v>
      </c>
      <c r="I103">
        <f t="shared" si="14"/>
        <v>5.5755253204551991E-2</v>
      </c>
      <c r="O103">
        <f t="shared" ca="1" si="15"/>
        <v>3.2416952035723187E-2</v>
      </c>
      <c r="Q103" s="2">
        <f t="shared" si="16"/>
        <v>26780.019999999997</v>
      </c>
    </row>
    <row r="104" spans="1:17" x14ac:dyDescent="0.2">
      <c r="A104" t="s">
        <v>196</v>
      </c>
      <c r="B104" t="s">
        <v>33</v>
      </c>
      <c r="C104" s="10">
        <v>42638.417999999998</v>
      </c>
      <c r="D104" s="10" t="s">
        <v>50</v>
      </c>
      <c r="E104">
        <f t="shared" si="12"/>
        <v>4702.9873568826079</v>
      </c>
      <c r="F104">
        <f t="shared" si="13"/>
        <v>4703</v>
      </c>
      <c r="G104">
        <f t="shared" si="17"/>
        <v>-1.4729292866832111E-2</v>
      </c>
      <c r="I104">
        <f t="shared" si="14"/>
        <v>-1.4729292866832111E-2</v>
      </c>
      <c r="O104">
        <f t="shared" ca="1" si="15"/>
        <v>4.456433259764507E-2</v>
      </c>
      <c r="Q104" s="2">
        <f t="shared" si="16"/>
        <v>27619.917999999998</v>
      </c>
    </row>
    <row r="105" spans="1:17" x14ac:dyDescent="0.2">
      <c r="A105" t="s">
        <v>196</v>
      </c>
      <c r="B105" t="s">
        <v>33</v>
      </c>
      <c r="C105" s="10">
        <v>43288.508999999998</v>
      </c>
      <c r="D105" s="10" t="s">
        <v>50</v>
      </c>
      <c r="E105">
        <f t="shared" si="12"/>
        <v>5261.0030677378809</v>
      </c>
      <c r="F105">
        <f t="shared" si="13"/>
        <v>5261</v>
      </c>
      <c r="G105">
        <f t="shared" si="17"/>
        <v>3.5739294544328004E-3</v>
      </c>
      <c r="I105">
        <f t="shared" si="14"/>
        <v>3.5739294544328004E-3</v>
      </c>
      <c r="O105">
        <f t="shared" ca="1" si="15"/>
        <v>5.3965495362627611E-2</v>
      </c>
      <c r="Q105" s="2">
        <f t="shared" si="16"/>
        <v>28270.008999999998</v>
      </c>
    </row>
    <row r="106" spans="1:17" x14ac:dyDescent="0.2">
      <c r="A106" t="s">
        <v>196</v>
      </c>
      <c r="B106" t="s">
        <v>33</v>
      </c>
      <c r="C106" s="10">
        <v>43337.461000000003</v>
      </c>
      <c r="D106" s="10" t="s">
        <v>50</v>
      </c>
      <c r="E106">
        <f t="shared" si="12"/>
        <v>5303.0217775458768</v>
      </c>
      <c r="F106">
        <f t="shared" si="13"/>
        <v>5303</v>
      </c>
      <c r="G106">
        <f t="shared" si="17"/>
        <v>2.5370946197654121E-2</v>
      </c>
      <c r="I106">
        <f t="shared" si="14"/>
        <v>2.5370946197654121E-2</v>
      </c>
      <c r="O106">
        <f t="shared" ca="1" si="15"/>
        <v>5.467310976429296E-2</v>
      </c>
      <c r="Q106" s="2">
        <f t="shared" si="16"/>
        <v>28318.961000000003</v>
      </c>
    </row>
    <row r="107" spans="1:17" x14ac:dyDescent="0.2">
      <c r="A107" t="s">
        <v>196</v>
      </c>
      <c r="B107" t="s">
        <v>33</v>
      </c>
      <c r="C107" s="10">
        <v>43606.578999999998</v>
      </c>
      <c r="D107" s="10" t="s">
        <v>50</v>
      </c>
      <c r="E107">
        <f t="shared" si="12"/>
        <v>5534.0233943563644</v>
      </c>
      <c r="F107">
        <f t="shared" si="13"/>
        <v>5534</v>
      </c>
      <c r="G107">
        <f t="shared" si="17"/>
        <v>2.725453822495183E-2</v>
      </c>
      <c r="I107">
        <f t="shared" si="14"/>
        <v>2.725453822495183E-2</v>
      </c>
      <c r="O107">
        <f t="shared" ca="1" si="15"/>
        <v>5.85649889734524E-2</v>
      </c>
      <c r="Q107" s="2">
        <f t="shared" si="16"/>
        <v>28588.078999999998</v>
      </c>
    </row>
    <row r="108" spans="1:17" x14ac:dyDescent="0.2">
      <c r="A108" t="s">
        <v>196</v>
      </c>
      <c r="B108" t="s">
        <v>33</v>
      </c>
      <c r="C108" s="10">
        <v>44571.22</v>
      </c>
      <c r="D108" s="10" t="s">
        <v>50</v>
      </c>
      <c r="E108">
        <f t="shared" si="12"/>
        <v>6362.0379851369526</v>
      </c>
      <c r="F108">
        <f t="shared" si="13"/>
        <v>6362</v>
      </c>
      <c r="G108">
        <f t="shared" si="17"/>
        <v>4.4252868130570278E-2</v>
      </c>
      <c r="I108">
        <f t="shared" si="14"/>
        <v>4.4252868130570278E-2</v>
      </c>
      <c r="O108">
        <f t="shared" ca="1" si="15"/>
        <v>7.251510146342649E-2</v>
      </c>
      <c r="Q108" s="2">
        <f t="shared" si="16"/>
        <v>29552.720000000001</v>
      </c>
    </row>
    <row r="109" spans="1:17" x14ac:dyDescent="0.2">
      <c r="A109" t="s">
        <v>196</v>
      </c>
      <c r="B109" t="s">
        <v>33</v>
      </c>
      <c r="C109" s="10">
        <v>44749.49</v>
      </c>
      <c r="D109" s="10" t="s">
        <v>50</v>
      </c>
      <c r="E109">
        <f t="shared" si="12"/>
        <v>6515.0588095664052</v>
      </c>
      <c r="F109">
        <f t="shared" si="13"/>
        <v>6515</v>
      </c>
      <c r="G109">
        <f t="shared" si="17"/>
        <v>6.8513429083395749E-2</v>
      </c>
      <c r="I109">
        <f t="shared" si="14"/>
        <v>6.8513429083395749E-2</v>
      </c>
      <c r="O109">
        <f t="shared" ca="1" si="15"/>
        <v>7.5092839640921699E-2</v>
      </c>
      <c r="Q109" s="2">
        <f t="shared" si="16"/>
        <v>29730.989999999998</v>
      </c>
    </row>
    <row r="110" spans="1:17" x14ac:dyDescent="0.2">
      <c r="A110" t="s">
        <v>196</v>
      </c>
      <c r="B110" t="s">
        <v>33</v>
      </c>
      <c r="C110" s="10">
        <v>45546.377</v>
      </c>
      <c r="D110" s="10" t="s">
        <v>50</v>
      </c>
      <c r="E110">
        <f t="shared" si="12"/>
        <v>7199.0791479133868</v>
      </c>
      <c r="F110">
        <f t="shared" si="13"/>
        <v>7199</v>
      </c>
      <c r="G110">
        <f t="shared" si="17"/>
        <v>9.2207701614825055E-2</v>
      </c>
      <c r="I110">
        <f t="shared" si="14"/>
        <v>9.2207701614825055E-2</v>
      </c>
      <c r="O110">
        <f t="shared" ca="1" si="15"/>
        <v>8.6616845610900287E-2</v>
      </c>
      <c r="Q110" s="2">
        <f t="shared" si="16"/>
        <v>30527.877</v>
      </c>
    </row>
    <row r="111" spans="1:17" x14ac:dyDescent="0.2">
      <c r="A111" t="s">
        <v>196</v>
      </c>
      <c r="B111" t="s">
        <v>33</v>
      </c>
      <c r="C111" s="10">
        <v>45907.476999999999</v>
      </c>
      <c r="D111" s="10" t="s">
        <v>50</v>
      </c>
      <c r="E111">
        <f t="shared" si="12"/>
        <v>7509.0349436248152</v>
      </c>
      <c r="F111">
        <f t="shared" si="13"/>
        <v>7509</v>
      </c>
      <c r="G111">
        <f t="shared" si="17"/>
        <v>4.0709491790039465E-2</v>
      </c>
      <c r="I111">
        <f t="shared" si="14"/>
        <v>4.0709491790039465E-2</v>
      </c>
      <c r="O111">
        <f t="shared" ca="1" si="15"/>
        <v>9.1839713813668372E-2</v>
      </c>
      <c r="Q111" s="2">
        <f t="shared" si="16"/>
        <v>30888.976999999999</v>
      </c>
    </row>
    <row r="112" spans="1:17" x14ac:dyDescent="0.2">
      <c r="A112" t="s">
        <v>196</v>
      </c>
      <c r="B112" t="s">
        <v>33</v>
      </c>
      <c r="C112" s="10">
        <v>46018.216999999997</v>
      </c>
      <c r="D112" s="10" t="s">
        <v>50</v>
      </c>
      <c r="E112">
        <f t="shared" si="12"/>
        <v>7604.0903432844198</v>
      </c>
      <c r="F112">
        <f t="shared" si="13"/>
        <v>7604</v>
      </c>
      <c r="G112">
        <f t="shared" si="17"/>
        <v>0.10525036296894541</v>
      </c>
      <c r="I112">
        <f t="shared" si="14"/>
        <v>0.10525036296894541</v>
      </c>
      <c r="O112">
        <f t="shared" ca="1" si="15"/>
        <v>9.3440270198387604E-2</v>
      </c>
      <c r="Q112" s="2">
        <f t="shared" si="16"/>
        <v>30999.716999999997</v>
      </c>
    </row>
    <row r="113" spans="1:17" x14ac:dyDescent="0.2">
      <c r="A113" t="s">
        <v>196</v>
      </c>
      <c r="B113" t="s">
        <v>33</v>
      </c>
      <c r="C113" s="10">
        <v>47368.480000000003</v>
      </c>
      <c r="D113" s="10" t="s">
        <v>50</v>
      </c>
      <c r="E113">
        <f t="shared" si="12"/>
        <v>8763.1095694951764</v>
      </c>
      <c r="F113">
        <f t="shared" si="13"/>
        <v>8763</v>
      </c>
      <c r="G113">
        <f t="shared" si="17"/>
        <v>0.1276489914234844</v>
      </c>
      <c r="I113">
        <f t="shared" si="14"/>
        <v>0.1276489914234844</v>
      </c>
      <c r="O113">
        <f t="shared" ca="1" si="15"/>
        <v>0.11296705809196245</v>
      </c>
      <c r="Q113" s="2">
        <f t="shared" si="16"/>
        <v>32349.980000000003</v>
      </c>
    </row>
    <row r="114" spans="1:17" x14ac:dyDescent="0.2">
      <c r="A114" t="s">
        <v>196</v>
      </c>
      <c r="B114" t="s">
        <v>33</v>
      </c>
      <c r="C114" s="10">
        <v>47665.546000000002</v>
      </c>
      <c r="D114" s="10" t="s">
        <v>50</v>
      </c>
      <c r="E114">
        <f t="shared" si="12"/>
        <v>9018.1007863570176</v>
      </c>
      <c r="F114">
        <f t="shared" si="13"/>
        <v>9018</v>
      </c>
      <c r="G114">
        <f t="shared" si="17"/>
        <v>0.11741659302060725</v>
      </c>
      <c r="I114">
        <f t="shared" si="14"/>
        <v>0.11741659302060725</v>
      </c>
      <c r="O114">
        <f t="shared" ca="1" si="15"/>
        <v>0.1172632883877878</v>
      </c>
      <c r="Q114" s="2">
        <f t="shared" si="16"/>
        <v>32647.046000000002</v>
      </c>
    </row>
    <row r="115" spans="1:17" x14ac:dyDescent="0.2">
      <c r="A115" t="s">
        <v>196</v>
      </c>
      <c r="B115" t="s">
        <v>33</v>
      </c>
      <c r="C115" s="10">
        <v>47672.533000000003</v>
      </c>
      <c r="D115" s="10" t="s">
        <v>50</v>
      </c>
      <c r="E115">
        <f t="shared" si="12"/>
        <v>9024.0981863698562</v>
      </c>
      <c r="F115">
        <f t="shared" si="13"/>
        <v>9024</v>
      </c>
      <c r="G115">
        <f t="shared" si="17"/>
        <v>0.11438759540760657</v>
      </c>
      <c r="I115">
        <f t="shared" si="14"/>
        <v>0.11438759540760657</v>
      </c>
      <c r="O115">
        <f t="shared" ca="1" si="15"/>
        <v>0.11736437615945428</v>
      </c>
      <c r="Q115" s="2">
        <f t="shared" si="16"/>
        <v>32654.033000000003</v>
      </c>
    </row>
    <row r="116" spans="1:17" x14ac:dyDescent="0.2">
      <c r="A116" t="s">
        <v>325</v>
      </c>
      <c r="B116" t="s">
        <v>33</v>
      </c>
      <c r="C116" s="10">
        <v>47672.535000000003</v>
      </c>
      <c r="D116" s="10" t="s">
        <v>50</v>
      </c>
      <c r="E116">
        <f t="shared" si="12"/>
        <v>9024.0999031009324</v>
      </c>
      <c r="F116">
        <f t="shared" si="13"/>
        <v>9024</v>
      </c>
      <c r="G116">
        <f t="shared" si="17"/>
        <v>0.11638759540801402</v>
      </c>
      <c r="I116">
        <f t="shared" si="14"/>
        <v>0.11638759540801402</v>
      </c>
      <c r="O116">
        <f t="shared" ca="1" si="15"/>
        <v>0.11736437615945428</v>
      </c>
      <c r="Q116" s="2">
        <f t="shared" si="16"/>
        <v>32654.035000000003</v>
      </c>
    </row>
    <row r="117" spans="1:17" x14ac:dyDescent="0.2">
      <c r="A117" t="s">
        <v>325</v>
      </c>
      <c r="B117" t="s">
        <v>33</v>
      </c>
      <c r="C117" s="10">
        <v>47672.535000000003</v>
      </c>
      <c r="D117" s="10" t="s">
        <v>50</v>
      </c>
      <c r="E117">
        <f t="shared" ref="E117:E126" si="18">+(C117-C$7)/C$8</f>
        <v>9024.0999031009324</v>
      </c>
      <c r="F117">
        <f t="shared" ref="F117:F126" si="19">ROUND(2*E117,0)/2</f>
        <v>9024</v>
      </c>
      <c r="G117">
        <f t="shared" si="17"/>
        <v>0.11638759540801402</v>
      </c>
      <c r="I117">
        <f t="shared" ref="I117:I122" si="20">+G117</f>
        <v>0.11638759540801402</v>
      </c>
      <c r="O117">
        <f t="shared" ref="O117:O126" ca="1" si="21">+C$11+C$12*$F117</f>
        <v>0.11736437615945428</v>
      </c>
      <c r="Q117" s="2">
        <f t="shared" ref="Q117:Q126" si="22">+C117-15018.5</f>
        <v>32654.035000000003</v>
      </c>
    </row>
    <row r="118" spans="1:17" x14ac:dyDescent="0.2">
      <c r="A118" t="s">
        <v>196</v>
      </c>
      <c r="B118" t="s">
        <v>33</v>
      </c>
      <c r="C118" s="10">
        <v>47714.478000000003</v>
      </c>
      <c r="D118" s="10" t="s">
        <v>50</v>
      </c>
      <c r="E118">
        <f t="shared" si="18"/>
        <v>9060.1023288542547</v>
      </c>
      <c r="F118">
        <f t="shared" si="19"/>
        <v>9060</v>
      </c>
      <c r="G118">
        <f t="shared" si="17"/>
        <v>0.11921360975247808</v>
      </c>
      <c r="I118">
        <f t="shared" si="20"/>
        <v>0.11921360975247808</v>
      </c>
      <c r="O118">
        <f t="shared" ca="1" si="21"/>
        <v>0.11797090278945316</v>
      </c>
      <c r="Q118" s="2">
        <f t="shared" si="22"/>
        <v>32695.978000000003</v>
      </c>
    </row>
    <row r="119" spans="1:17" x14ac:dyDescent="0.2">
      <c r="A119" t="s">
        <v>333</v>
      </c>
      <c r="B119" t="s">
        <v>33</v>
      </c>
      <c r="C119" s="10">
        <v>48829.4</v>
      </c>
      <c r="D119" s="10" t="s">
        <v>50</v>
      </c>
      <c r="E119">
        <f t="shared" si="18"/>
        <v>10017.112951025891</v>
      </c>
      <c r="F119">
        <f t="shared" si="19"/>
        <v>10017</v>
      </c>
      <c r="G119">
        <f t="shared" si="17"/>
        <v>0.13158849105093395</v>
      </c>
      <c r="I119">
        <f t="shared" si="20"/>
        <v>0.13158849105093395</v>
      </c>
      <c r="O119">
        <f t="shared" ca="1" si="21"/>
        <v>0.13409440237025655</v>
      </c>
      <c r="Q119" s="2">
        <f t="shared" si="22"/>
        <v>33810.9</v>
      </c>
    </row>
    <row r="120" spans="1:17" x14ac:dyDescent="0.2">
      <c r="A120" t="s">
        <v>333</v>
      </c>
      <c r="B120" t="s">
        <v>33</v>
      </c>
      <c r="C120" s="10">
        <v>48829.404000000002</v>
      </c>
      <c r="D120" s="10" t="s">
        <v>50</v>
      </c>
      <c r="E120">
        <f t="shared" si="18"/>
        <v>10017.116384488043</v>
      </c>
      <c r="F120">
        <f t="shared" si="19"/>
        <v>10017</v>
      </c>
      <c r="G120">
        <f t="shared" si="17"/>
        <v>0.13558849105174886</v>
      </c>
      <c r="I120">
        <f t="shared" si="20"/>
        <v>0.13558849105174886</v>
      </c>
      <c r="O120">
        <f t="shared" ca="1" si="21"/>
        <v>0.13409440237025655</v>
      </c>
      <c r="Q120" s="2">
        <f t="shared" si="22"/>
        <v>33810.904000000002</v>
      </c>
    </row>
    <row r="121" spans="1:17" x14ac:dyDescent="0.2">
      <c r="A121" t="s">
        <v>333</v>
      </c>
      <c r="B121" t="s">
        <v>33</v>
      </c>
      <c r="C121" s="10">
        <v>48829.406000000003</v>
      </c>
      <c r="D121" s="10" t="s">
        <v>50</v>
      </c>
      <c r="E121">
        <f t="shared" si="18"/>
        <v>10017.118101219119</v>
      </c>
      <c r="F121">
        <f t="shared" si="19"/>
        <v>10017</v>
      </c>
      <c r="G121">
        <f t="shared" si="17"/>
        <v>0.13758849105215631</v>
      </c>
      <c r="I121">
        <f t="shared" si="20"/>
        <v>0.13758849105215631</v>
      </c>
      <c r="O121">
        <f t="shared" ca="1" si="21"/>
        <v>0.13409440237025655</v>
      </c>
      <c r="Q121" s="2">
        <f t="shared" si="22"/>
        <v>33810.906000000003</v>
      </c>
    </row>
    <row r="122" spans="1:17" x14ac:dyDescent="0.2">
      <c r="A122" t="s">
        <v>333</v>
      </c>
      <c r="B122" t="s">
        <v>33</v>
      </c>
      <c r="C122" s="10">
        <v>48829.406999999999</v>
      </c>
      <c r="D122" s="10" t="s">
        <v>50</v>
      </c>
      <c r="E122">
        <f t="shared" si="18"/>
        <v>10017.118959584654</v>
      </c>
      <c r="F122">
        <f t="shared" si="19"/>
        <v>10017</v>
      </c>
      <c r="G122">
        <f t="shared" si="17"/>
        <v>0.13858849104872206</v>
      </c>
      <c r="I122">
        <f t="shared" si="20"/>
        <v>0.13858849104872206</v>
      </c>
      <c r="O122">
        <f t="shared" ca="1" si="21"/>
        <v>0.13409440237025655</v>
      </c>
      <c r="Q122" s="2">
        <f t="shared" si="22"/>
        <v>33810.906999999999</v>
      </c>
    </row>
    <row r="123" spans="1:17" x14ac:dyDescent="0.2">
      <c r="A123" s="30" t="s">
        <v>32</v>
      </c>
      <c r="B123" s="31" t="s">
        <v>33</v>
      </c>
      <c r="C123" s="30">
        <v>52444.459900000002</v>
      </c>
      <c r="D123" s="30">
        <v>2.3E-3</v>
      </c>
      <c r="E123">
        <f t="shared" si="18"/>
        <v>13120.155786387237</v>
      </c>
      <c r="F123">
        <f t="shared" si="19"/>
        <v>13120</v>
      </c>
      <c r="G123">
        <f t="shared" si="17"/>
        <v>0.18149189403629862</v>
      </c>
      <c r="K123">
        <f>+G123</f>
        <v>0.18149189403629862</v>
      </c>
      <c r="O123">
        <f t="shared" ca="1" si="21"/>
        <v>0.18637362828377055</v>
      </c>
      <c r="Q123" s="2">
        <f t="shared" si="22"/>
        <v>37425.959900000002</v>
      </c>
    </row>
    <row r="124" spans="1:17" x14ac:dyDescent="0.2">
      <c r="A124" t="s">
        <v>357</v>
      </c>
      <c r="B124" t="s">
        <v>33</v>
      </c>
      <c r="C124" s="10">
        <v>54675.478900000002</v>
      </c>
      <c r="D124" s="10" t="s">
        <v>50</v>
      </c>
      <c r="E124">
        <f t="shared" si="18"/>
        <v>15035.185610237468</v>
      </c>
      <c r="F124">
        <f t="shared" si="19"/>
        <v>15035</v>
      </c>
      <c r="G124">
        <f t="shared" si="17"/>
        <v>0.21623682368954178</v>
      </c>
      <c r="K124">
        <f>+G124</f>
        <v>0.21623682368954178</v>
      </c>
      <c r="O124">
        <f t="shared" ca="1" si="21"/>
        <v>0.21863747540732173</v>
      </c>
      <c r="Q124" s="2">
        <f t="shared" si="22"/>
        <v>39656.978900000002</v>
      </c>
    </row>
    <row r="125" spans="1:17" x14ac:dyDescent="0.2">
      <c r="A125" s="32" t="s">
        <v>37</v>
      </c>
      <c r="B125" s="33" t="s">
        <v>33</v>
      </c>
      <c r="C125" s="32">
        <v>55374.496599999999</v>
      </c>
      <c r="D125" s="32">
        <v>1.4E-3</v>
      </c>
      <c r="E125">
        <f t="shared" si="18"/>
        <v>15635.198314252622</v>
      </c>
      <c r="F125">
        <f t="shared" si="19"/>
        <v>15635</v>
      </c>
      <c r="G125">
        <f t="shared" si="17"/>
        <v>0.23103706274559954</v>
      </c>
      <c r="K125">
        <f>+G125</f>
        <v>0.23103706274559954</v>
      </c>
      <c r="O125">
        <f t="shared" ca="1" si="21"/>
        <v>0.22874625257396961</v>
      </c>
      <c r="Q125" s="2">
        <f t="shared" si="22"/>
        <v>40355.996599999999</v>
      </c>
    </row>
    <row r="126" spans="1:17" x14ac:dyDescent="0.2">
      <c r="A126" s="28" t="s">
        <v>38</v>
      </c>
      <c r="B126" s="29" t="s">
        <v>39</v>
      </c>
      <c r="C126" s="28">
        <v>56093.8969</v>
      </c>
      <c r="D126" s="28">
        <v>1.1000000000000001E-3</v>
      </c>
      <c r="E126">
        <f t="shared" si="18"/>
        <v>16252.706739679212</v>
      </c>
      <c r="F126">
        <f t="shared" si="19"/>
        <v>16252.5</v>
      </c>
      <c r="G126">
        <f t="shared" si="17"/>
        <v>0.24085272543743486</v>
      </c>
      <c r="K126">
        <f>+G126</f>
        <v>0.24085272543743486</v>
      </c>
      <c r="O126">
        <f t="shared" ca="1" si="21"/>
        <v>0.23914986907464472</v>
      </c>
      <c r="Q126" s="2">
        <f t="shared" si="22"/>
        <v>41075.3969</v>
      </c>
    </row>
    <row r="127" spans="1:17" x14ac:dyDescent="0.2">
      <c r="C127" s="10"/>
      <c r="D127" s="10"/>
    </row>
    <row r="128" spans="1:17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9"/>
  <sheetViews>
    <sheetView topLeftCell="A68" workbookViewId="0">
      <selection activeCell="A14" sqref="A14:D115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40</v>
      </c>
      <c r="I1" s="35" t="s">
        <v>41</v>
      </c>
      <c r="J1" s="36" t="s">
        <v>42</v>
      </c>
    </row>
    <row r="2" spans="1:16" x14ac:dyDescent="0.2">
      <c r="I2" s="37" t="s">
        <v>43</v>
      </c>
      <c r="J2" s="38" t="s">
        <v>44</v>
      </c>
    </row>
    <row r="3" spans="1:16" x14ac:dyDescent="0.2">
      <c r="A3" s="39" t="s">
        <v>45</v>
      </c>
      <c r="I3" s="37" t="s">
        <v>46</v>
      </c>
      <c r="J3" s="38" t="s">
        <v>47</v>
      </c>
    </row>
    <row r="4" spans="1:16" x14ac:dyDescent="0.2">
      <c r="I4" s="37" t="s">
        <v>48</v>
      </c>
      <c r="J4" s="38" t="s">
        <v>47</v>
      </c>
    </row>
    <row r="5" spans="1:16" ht="13.5" thickBot="1" x14ac:dyDescent="0.25">
      <c r="I5" s="40" t="s">
        <v>49</v>
      </c>
      <c r="J5" s="41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OEJV 0074 </v>
      </c>
      <c r="B11" s="3" t="str">
        <f t="shared" ref="B11:B42" si="1">IF(H11=INT(H11),"I","II")</f>
        <v>I</v>
      </c>
      <c r="C11" s="10">
        <f t="shared" ref="C11:C42" si="2">1*G11</f>
        <v>52444.459900000002</v>
      </c>
      <c r="D11" s="12" t="str">
        <f t="shared" ref="D11:D42" si="3">VLOOKUP(F11,I$1:J$5,2,FALSE)</f>
        <v>vis</v>
      </c>
      <c r="E11" s="42">
        <f>VLOOKUP(C11,Active!C$21:E$973,3,FALSE)</f>
        <v>13120.155786387237</v>
      </c>
      <c r="F11" s="3" t="s">
        <v>49</v>
      </c>
      <c r="G11" s="12" t="str">
        <f t="shared" ref="G11:G42" si="4">MID(I11,3,LEN(I11)-3)</f>
        <v>52444.45990</v>
      </c>
      <c r="H11" s="10">
        <f t="shared" ref="H11:H42" si="5">1*K11</f>
        <v>-1928</v>
      </c>
      <c r="I11" s="43" t="s">
        <v>345</v>
      </c>
      <c r="J11" s="44" t="s">
        <v>346</v>
      </c>
      <c r="K11" s="43">
        <v>-1928</v>
      </c>
      <c r="L11" s="43" t="s">
        <v>347</v>
      </c>
      <c r="M11" s="44" t="s">
        <v>348</v>
      </c>
      <c r="N11" s="44" t="s">
        <v>349</v>
      </c>
      <c r="O11" s="45" t="s">
        <v>350</v>
      </c>
      <c r="P11" s="46" t="s">
        <v>351</v>
      </c>
    </row>
    <row r="12" spans="1:16" ht="12.75" customHeight="1" thickBot="1" x14ac:dyDescent="0.25">
      <c r="A12" s="10" t="str">
        <f t="shared" si="0"/>
        <v>BAVM 214 </v>
      </c>
      <c r="B12" s="3" t="str">
        <f t="shared" si="1"/>
        <v>I</v>
      </c>
      <c r="C12" s="10">
        <f t="shared" si="2"/>
        <v>55374.496599999999</v>
      </c>
      <c r="D12" s="12" t="str">
        <f t="shared" si="3"/>
        <v>vis</v>
      </c>
      <c r="E12" s="42">
        <f>VLOOKUP(C12,Active!C$21:E$973,3,FALSE)</f>
        <v>15635.198314252622</v>
      </c>
      <c r="F12" s="3" t="s">
        <v>49</v>
      </c>
      <c r="G12" s="12" t="str">
        <f t="shared" si="4"/>
        <v>55374.4966</v>
      </c>
      <c r="H12" s="10">
        <f t="shared" si="5"/>
        <v>587</v>
      </c>
      <c r="I12" s="43" t="s">
        <v>358</v>
      </c>
      <c r="J12" s="44" t="s">
        <v>359</v>
      </c>
      <c r="K12" s="43" t="s">
        <v>360</v>
      </c>
      <c r="L12" s="43" t="s">
        <v>361</v>
      </c>
      <c r="M12" s="44" t="s">
        <v>348</v>
      </c>
      <c r="N12" s="44" t="s">
        <v>355</v>
      </c>
      <c r="O12" s="45" t="s">
        <v>356</v>
      </c>
      <c r="P12" s="46" t="s">
        <v>362</v>
      </c>
    </row>
    <row r="13" spans="1:16" ht="12.75" customHeight="1" thickBot="1" x14ac:dyDescent="0.25">
      <c r="A13" s="10" t="str">
        <f t="shared" si="0"/>
        <v>IBVS 6029 </v>
      </c>
      <c r="B13" s="3" t="str">
        <f t="shared" si="1"/>
        <v>II</v>
      </c>
      <c r="C13" s="10">
        <f t="shared" si="2"/>
        <v>56093.8969</v>
      </c>
      <c r="D13" s="12" t="str">
        <f t="shared" si="3"/>
        <v>vis</v>
      </c>
      <c r="E13" s="42">
        <f>VLOOKUP(C13,Active!C$21:E$973,3,FALSE)</f>
        <v>16252.706739679212</v>
      </c>
      <c r="F13" s="3" t="s">
        <v>49</v>
      </c>
      <c r="G13" s="12" t="str">
        <f t="shared" si="4"/>
        <v>56093.8969</v>
      </c>
      <c r="H13" s="10">
        <f t="shared" si="5"/>
        <v>1204.5</v>
      </c>
      <c r="I13" s="43" t="s">
        <v>363</v>
      </c>
      <c r="J13" s="44" t="s">
        <v>364</v>
      </c>
      <c r="K13" s="43" t="s">
        <v>365</v>
      </c>
      <c r="L13" s="43" t="s">
        <v>366</v>
      </c>
      <c r="M13" s="44" t="s">
        <v>348</v>
      </c>
      <c r="N13" s="44" t="s">
        <v>49</v>
      </c>
      <c r="O13" s="45" t="s">
        <v>367</v>
      </c>
      <c r="P13" s="46" t="s">
        <v>368</v>
      </c>
    </row>
    <row r="14" spans="1:16" ht="12.75" customHeight="1" thickBot="1" x14ac:dyDescent="0.25">
      <c r="A14" s="10" t="str">
        <f t="shared" si="0"/>
        <v> BRNO 30.35 </v>
      </c>
      <c r="B14" s="3" t="str">
        <f t="shared" si="1"/>
        <v>I</v>
      </c>
      <c r="C14" s="10">
        <f t="shared" si="2"/>
        <v>27600.502</v>
      </c>
      <c r="D14" s="12" t="str">
        <f t="shared" si="3"/>
        <v>vis</v>
      </c>
      <c r="E14" s="42">
        <f>VLOOKUP(C14,Active!C$21:E$973,3,FALSE)</f>
        <v>-8205.0414983420942</v>
      </c>
      <c r="F14" s="3" t="s">
        <v>49</v>
      </c>
      <c r="G14" s="12" t="str">
        <f t="shared" si="4"/>
        <v>27600.502</v>
      </c>
      <c r="H14" s="10">
        <f t="shared" si="5"/>
        <v>-23253</v>
      </c>
      <c r="I14" s="43" t="s">
        <v>52</v>
      </c>
      <c r="J14" s="44" t="s">
        <v>53</v>
      </c>
      <c r="K14" s="43">
        <v>-23253</v>
      </c>
      <c r="L14" s="43" t="s">
        <v>54</v>
      </c>
      <c r="M14" s="44" t="s">
        <v>55</v>
      </c>
      <c r="N14" s="44"/>
      <c r="O14" s="45" t="s">
        <v>56</v>
      </c>
      <c r="P14" s="45" t="s">
        <v>57</v>
      </c>
    </row>
    <row r="15" spans="1:16" ht="12.75" customHeight="1" thickBot="1" x14ac:dyDescent="0.25">
      <c r="A15" s="10" t="str">
        <f t="shared" si="0"/>
        <v> BRNO 30.35 </v>
      </c>
      <c r="B15" s="3" t="str">
        <f t="shared" si="1"/>
        <v>I</v>
      </c>
      <c r="C15" s="10">
        <f t="shared" si="2"/>
        <v>27635.469000000001</v>
      </c>
      <c r="D15" s="12" t="str">
        <f t="shared" si="3"/>
        <v>vis</v>
      </c>
      <c r="E15" s="42">
        <f>VLOOKUP(C15,Active!C$21:E$973,3,FALSE)</f>
        <v>-8175.0270305806935</v>
      </c>
      <c r="F15" s="3" t="s">
        <v>49</v>
      </c>
      <c r="G15" s="12" t="str">
        <f t="shared" si="4"/>
        <v>27635.469</v>
      </c>
      <c r="H15" s="10">
        <f t="shared" si="5"/>
        <v>-23223</v>
      </c>
      <c r="I15" s="43" t="s">
        <v>58</v>
      </c>
      <c r="J15" s="44" t="s">
        <v>59</v>
      </c>
      <c r="K15" s="43">
        <v>-23223</v>
      </c>
      <c r="L15" s="43" t="s">
        <v>60</v>
      </c>
      <c r="M15" s="44" t="s">
        <v>55</v>
      </c>
      <c r="N15" s="44"/>
      <c r="O15" s="45" t="s">
        <v>56</v>
      </c>
      <c r="P15" s="45" t="s">
        <v>57</v>
      </c>
    </row>
    <row r="16" spans="1:16" ht="12.75" customHeight="1" thickBot="1" x14ac:dyDescent="0.25">
      <c r="A16" s="10" t="str">
        <f t="shared" si="0"/>
        <v> BRNO 30.35 </v>
      </c>
      <c r="B16" s="3" t="str">
        <f t="shared" si="1"/>
        <v>I</v>
      </c>
      <c r="C16" s="10">
        <f t="shared" si="2"/>
        <v>27656.448</v>
      </c>
      <c r="D16" s="12" t="str">
        <f t="shared" si="3"/>
        <v>vis</v>
      </c>
      <c r="E16" s="42">
        <f>VLOOKUP(C16,Active!C$21:E$973,3,FALSE)</f>
        <v>-8157.0193799624985</v>
      </c>
      <c r="F16" s="3" t="s">
        <v>49</v>
      </c>
      <c r="G16" s="12" t="str">
        <f t="shared" si="4"/>
        <v>27656.448</v>
      </c>
      <c r="H16" s="10">
        <f t="shared" si="5"/>
        <v>-23205</v>
      </c>
      <c r="I16" s="43" t="s">
        <v>61</v>
      </c>
      <c r="J16" s="44" t="s">
        <v>62</v>
      </c>
      <c r="K16" s="43">
        <v>-23205</v>
      </c>
      <c r="L16" s="43" t="s">
        <v>63</v>
      </c>
      <c r="M16" s="44" t="s">
        <v>55</v>
      </c>
      <c r="N16" s="44"/>
      <c r="O16" s="45" t="s">
        <v>56</v>
      </c>
      <c r="P16" s="45" t="s">
        <v>57</v>
      </c>
    </row>
    <row r="17" spans="1:16" ht="12.75" customHeight="1" thickBot="1" x14ac:dyDescent="0.25">
      <c r="A17" s="10" t="str">
        <f t="shared" si="0"/>
        <v> BRNO 30.35 </v>
      </c>
      <c r="B17" s="3" t="str">
        <f t="shared" si="1"/>
        <v>I</v>
      </c>
      <c r="C17" s="10">
        <f t="shared" si="2"/>
        <v>27684.361000000001</v>
      </c>
      <c r="D17" s="12" t="str">
        <f t="shared" si="3"/>
        <v>vis</v>
      </c>
      <c r="E17" s="42">
        <f>VLOOKUP(C17,Active!C$21:E$973,3,FALSE)</f>
        <v>-8133.0598227049713</v>
      </c>
      <c r="F17" s="3" t="s">
        <v>49</v>
      </c>
      <c r="G17" s="12" t="str">
        <f t="shared" si="4"/>
        <v>27684.361</v>
      </c>
      <c r="H17" s="10">
        <f t="shared" si="5"/>
        <v>-23181</v>
      </c>
      <c r="I17" s="43" t="s">
        <v>64</v>
      </c>
      <c r="J17" s="44" t="s">
        <v>65</v>
      </c>
      <c r="K17" s="43">
        <v>-23181</v>
      </c>
      <c r="L17" s="43" t="s">
        <v>66</v>
      </c>
      <c r="M17" s="44" t="s">
        <v>55</v>
      </c>
      <c r="N17" s="44"/>
      <c r="O17" s="45" t="s">
        <v>56</v>
      </c>
      <c r="P17" s="45" t="s">
        <v>57</v>
      </c>
    </row>
    <row r="18" spans="1:16" ht="12.75" customHeight="1" thickBot="1" x14ac:dyDescent="0.25">
      <c r="A18" s="10" t="str">
        <f t="shared" si="0"/>
        <v> BRNO 30.35 </v>
      </c>
      <c r="B18" s="3" t="str">
        <f t="shared" si="1"/>
        <v>I</v>
      </c>
      <c r="C18" s="10">
        <f t="shared" si="2"/>
        <v>27719.327000000001</v>
      </c>
      <c r="D18" s="12" t="str">
        <f t="shared" si="3"/>
        <v>vis</v>
      </c>
      <c r="E18" s="42">
        <f>VLOOKUP(C18,Active!C$21:E$973,3,FALSE)</f>
        <v>-8103.0462133091087</v>
      </c>
      <c r="F18" s="3" t="s">
        <v>49</v>
      </c>
      <c r="G18" s="12" t="str">
        <f t="shared" si="4"/>
        <v>27719.327</v>
      </c>
      <c r="H18" s="10">
        <f t="shared" si="5"/>
        <v>-23151</v>
      </c>
      <c r="I18" s="43" t="s">
        <v>67</v>
      </c>
      <c r="J18" s="44" t="s">
        <v>68</v>
      </c>
      <c r="K18" s="43">
        <v>-23151</v>
      </c>
      <c r="L18" s="43" t="s">
        <v>69</v>
      </c>
      <c r="M18" s="44" t="s">
        <v>55</v>
      </c>
      <c r="N18" s="44"/>
      <c r="O18" s="45" t="s">
        <v>56</v>
      </c>
      <c r="P18" s="45" t="s">
        <v>57</v>
      </c>
    </row>
    <row r="19" spans="1:16" ht="12.75" customHeight="1" thickBot="1" x14ac:dyDescent="0.25">
      <c r="A19" s="10" t="str">
        <f t="shared" si="0"/>
        <v> BRNO 30.35 </v>
      </c>
      <c r="B19" s="3" t="str">
        <f t="shared" si="1"/>
        <v>I</v>
      </c>
      <c r="C19" s="10">
        <f t="shared" si="2"/>
        <v>27925.56</v>
      </c>
      <c r="D19" s="12" t="str">
        <f t="shared" si="3"/>
        <v>vis</v>
      </c>
      <c r="E19" s="42">
        <f>VLOOKUP(C19,Active!C$21:E$973,3,FALSE)</f>
        <v>-7926.0229133452331</v>
      </c>
      <c r="F19" s="3" t="s">
        <v>49</v>
      </c>
      <c r="G19" s="12" t="str">
        <f t="shared" si="4"/>
        <v>27925.560</v>
      </c>
      <c r="H19" s="10">
        <f t="shared" si="5"/>
        <v>-22974</v>
      </c>
      <c r="I19" s="43" t="s">
        <v>70</v>
      </c>
      <c r="J19" s="44" t="s">
        <v>71</v>
      </c>
      <c r="K19" s="43">
        <v>-22974</v>
      </c>
      <c r="L19" s="43" t="s">
        <v>60</v>
      </c>
      <c r="M19" s="44" t="s">
        <v>55</v>
      </c>
      <c r="N19" s="44"/>
      <c r="O19" s="45" t="s">
        <v>56</v>
      </c>
      <c r="P19" s="45" t="s">
        <v>57</v>
      </c>
    </row>
    <row r="20" spans="1:16" ht="12.75" customHeight="1" thickBot="1" x14ac:dyDescent="0.25">
      <c r="A20" s="10" t="str">
        <f t="shared" si="0"/>
        <v> BRNO 30.35 </v>
      </c>
      <c r="B20" s="3" t="str">
        <f t="shared" si="1"/>
        <v>I</v>
      </c>
      <c r="C20" s="10">
        <f t="shared" si="2"/>
        <v>27932.517</v>
      </c>
      <c r="D20" s="12" t="str">
        <f t="shared" si="3"/>
        <v>vis</v>
      </c>
      <c r="E20" s="42">
        <f>VLOOKUP(C20,Active!C$21:E$973,3,FALSE)</f>
        <v>-7920.0512642985323</v>
      </c>
      <c r="F20" s="3" t="s">
        <v>49</v>
      </c>
      <c r="G20" s="12" t="str">
        <f t="shared" si="4"/>
        <v>27932.517</v>
      </c>
      <c r="H20" s="10">
        <f t="shared" si="5"/>
        <v>-22968</v>
      </c>
      <c r="I20" s="43" t="s">
        <v>72</v>
      </c>
      <c r="J20" s="44" t="s">
        <v>73</v>
      </c>
      <c r="K20" s="43">
        <v>-22968</v>
      </c>
      <c r="L20" s="43" t="s">
        <v>74</v>
      </c>
      <c r="M20" s="44" t="s">
        <v>55</v>
      </c>
      <c r="N20" s="44"/>
      <c r="O20" s="45" t="s">
        <v>56</v>
      </c>
      <c r="P20" s="45" t="s">
        <v>57</v>
      </c>
    </row>
    <row r="21" spans="1:16" ht="12.75" customHeight="1" thickBot="1" x14ac:dyDescent="0.25">
      <c r="A21" s="10" t="str">
        <f t="shared" si="0"/>
        <v> BRNO 30.35 </v>
      </c>
      <c r="B21" s="3" t="str">
        <f t="shared" si="1"/>
        <v>I</v>
      </c>
      <c r="C21" s="10">
        <f t="shared" si="2"/>
        <v>27960.486000000001</v>
      </c>
      <c r="D21" s="12" t="str">
        <f t="shared" si="3"/>
        <v>vis</v>
      </c>
      <c r="E21" s="42">
        <f>VLOOKUP(C21,Active!C$21:E$973,3,FALSE)</f>
        <v>-7896.0436385708854</v>
      </c>
      <c r="F21" s="3" t="s">
        <v>49</v>
      </c>
      <c r="G21" s="12" t="str">
        <f t="shared" si="4"/>
        <v>27960.486</v>
      </c>
      <c r="H21" s="10">
        <f t="shared" si="5"/>
        <v>-22944</v>
      </c>
      <c r="I21" s="43" t="s">
        <v>75</v>
      </c>
      <c r="J21" s="44" t="s">
        <v>76</v>
      </c>
      <c r="K21" s="43">
        <v>-22944</v>
      </c>
      <c r="L21" s="43" t="s">
        <v>77</v>
      </c>
      <c r="M21" s="44" t="s">
        <v>55</v>
      </c>
      <c r="N21" s="44"/>
      <c r="O21" s="45" t="s">
        <v>56</v>
      </c>
      <c r="P21" s="45" t="s">
        <v>57</v>
      </c>
    </row>
    <row r="22" spans="1:16" ht="12.75" customHeight="1" thickBot="1" x14ac:dyDescent="0.25">
      <c r="A22" s="10" t="str">
        <f t="shared" si="0"/>
        <v> BRNO 30.35 </v>
      </c>
      <c r="B22" s="3" t="str">
        <f t="shared" si="1"/>
        <v>I</v>
      </c>
      <c r="C22" s="10">
        <f t="shared" si="2"/>
        <v>28016.462</v>
      </c>
      <c r="D22" s="12" t="str">
        <f t="shared" si="3"/>
        <v>vis</v>
      </c>
      <c r="E22" s="42">
        <f>VLOOKUP(C22,Active!C$21:E$973,3,FALSE)</f>
        <v>-7847.9957692251564</v>
      </c>
      <c r="F22" s="3" t="s">
        <v>49</v>
      </c>
      <c r="G22" s="12" t="str">
        <f t="shared" si="4"/>
        <v>28016.462</v>
      </c>
      <c r="H22" s="10">
        <f t="shared" si="5"/>
        <v>-22896</v>
      </c>
      <c r="I22" s="43" t="s">
        <v>78</v>
      </c>
      <c r="J22" s="44" t="s">
        <v>79</v>
      </c>
      <c r="K22" s="43">
        <v>-22896</v>
      </c>
      <c r="L22" s="43" t="s">
        <v>80</v>
      </c>
      <c r="M22" s="44" t="s">
        <v>55</v>
      </c>
      <c r="N22" s="44"/>
      <c r="O22" s="45" t="s">
        <v>56</v>
      </c>
      <c r="P22" s="45" t="s">
        <v>57</v>
      </c>
    </row>
    <row r="23" spans="1:16" ht="12.75" customHeight="1" thickBot="1" x14ac:dyDescent="0.25">
      <c r="A23" s="10" t="str">
        <f t="shared" si="0"/>
        <v> BRNO 30.35 </v>
      </c>
      <c r="B23" s="3" t="str">
        <f t="shared" si="1"/>
        <v>I</v>
      </c>
      <c r="C23" s="10">
        <f t="shared" si="2"/>
        <v>28072.332999999999</v>
      </c>
      <c r="D23" s="12" t="str">
        <f t="shared" si="3"/>
        <v>vis</v>
      </c>
      <c r="E23" s="42">
        <f>VLOOKUP(C23,Active!C$21:E$973,3,FALSE)</f>
        <v>-7800.0380282608994</v>
      </c>
      <c r="F23" s="3" t="s">
        <v>49</v>
      </c>
      <c r="G23" s="12" t="str">
        <f t="shared" si="4"/>
        <v>28072.333</v>
      </c>
      <c r="H23" s="10">
        <f t="shared" si="5"/>
        <v>-22848</v>
      </c>
      <c r="I23" s="43" t="s">
        <v>81</v>
      </c>
      <c r="J23" s="44" t="s">
        <v>82</v>
      </c>
      <c r="K23" s="43">
        <v>-22848</v>
      </c>
      <c r="L23" s="43" t="s">
        <v>83</v>
      </c>
      <c r="M23" s="44" t="s">
        <v>55</v>
      </c>
      <c r="N23" s="44"/>
      <c r="O23" s="45" t="s">
        <v>56</v>
      </c>
      <c r="P23" s="45" t="s">
        <v>57</v>
      </c>
    </row>
    <row r="24" spans="1:16" ht="12.75" customHeight="1" thickBot="1" x14ac:dyDescent="0.25">
      <c r="A24" s="10" t="str">
        <f t="shared" si="0"/>
        <v> BRNO 30.35 </v>
      </c>
      <c r="B24" s="3" t="str">
        <f t="shared" si="1"/>
        <v>I</v>
      </c>
      <c r="C24" s="10">
        <f t="shared" si="2"/>
        <v>28121.242999999999</v>
      </c>
      <c r="D24" s="12" t="str">
        <f t="shared" si="3"/>
        <v>vis</v>
      </c>
      <c r="E24" s="42">
        <f>VLOOKUP(C24,Active!C$21:E$973,3,FALSE)</f>
        <v>-7758.0553698054973</v>
      </c>
      <c r="F24" s="3" t="s">
        <v>49</v>
      </c>
      <c r="G24" s="12" t="str">
        <f t="shared" si="4"/>
        <v>28121.243</v>
      </c>
      <c r="H24" s="10">
        <f t="shared" si="5"/>
        <v>-22806</v>
      </c>
      <c r="I24" s="43" t="s">
        <v>84</v>
      </c>
      <c r="J24" s="44" t="s">
        <v>85</v>
      </c>
      <c r="K24" s="43">
        <v>-22806</v>
      </c>
      <c r="L24" s="43" t="s">
        <v>86</v>
      </c>
      <c r="M24" s="44" t="s">
        <v>55</v>
      </c>
      <c r="N24" s="44"/>
      <c r="O24" s="45" t="s">
        <v>56</v>
      </c>
      <c r="P24" s="45" t="s">
        <v>57</v>
      </c>
    </row>
    <row r="25" spans="1:16" ht="12.75" customHeight="1" thickBot="1" x14ac:dyDescent="0.25">
      <c r="A25" s="10" t="str">
        <f t="shared" si="0"/>
        <v> BRNO 30.35 </v>
      </c>
      <c r="B25" s="3" t="str">
        <f t="shared" si="1"/>
        <v>I</v>
      </c>
      <c r="C25" s="10">
        <f t="shared" si="2"/>
        <v>29401.562000000002</v>
      </c>
      <c r="D25" s="12" t="str">
        <f t="shared" si="3"/>
        <v>vis</v>
      </c>
      <c r="E25" s="42">
        <f>VLOOKUP(C25,Active!C$21:E$973,3,FALSE)</f>
        <v>-6659.0736627729211</v>
      </c>
      <c r="F25" s="3" t="s">
        <v>49</v>
      </c>
      <c r="G25" s="12" t="str">
        <f t="shared" si="4"/>
        <v>29401.562</v>
      </c>
      <c r="H25" s="10">
        <f t="shared" si="5"/>
        <v>-21707</v>
      </c>
      <c r="I25" s="43" t="s">
        <v>87</v>
      </c>
      <c r="J25" s="44" t="s">
        <v>88</v>
      </c>
      <c r="K25" s="43">
        <v>-21707</v>
      </c>
      <c r="L25" s="43" t="s">
        <v>89</v>
      </c>
      <c r="M25" s="44" t="s">
        <v>55</v>
      </c>
      <c r="N25" s="44"/>
      <c r="O25" s="45" t="s">
        <v>56</v>
      </c>
      <c r="P25" s="45" t="s">
        <v>57</v>
      </c>
    </row>
    <row r="26" spans="1:16" ht="12.75" customHeight="1" thickBot="1" x14ac:dyDescent="0.25">
      <c r="A26" s="10" t="str">
        <f t="shared" si="0"/>
        <v> BRNO 30.35 </v>
      </c>
      <c r="B26" s="3" t="str">
        <f t="shared" si="1"/>
        <v>I</v>
      </c>
      <c r="C26" s="10">
        <f t="shared" si="2"/>
        <v>29492.454000000002</v>
      </c>
      <c r="D26" s="12" t="str">
        <f t="shared" si="3"/>
        <v>vis</v>
      </c>
      <c r="E26" s="42">
        <f>VLOOKUP(C26,Active!C$21:E$973,3,FALSE)</f>
        <v>-6581.0551023082216</v>
      </c>
      <c r="F26" s="3" t="s">
        <v>49</v>
      </c>
      <c r="G26" s="12" t="str">
        <f t="shared" si="4"/>
        <v>29492.454</v>
      </c>
      <c r="H26" s="10">
        <f t="shared" si="5"/>
        <v>-21629</v>
      </c>
      <c r="I26" s="43" t="s">
        <v>90</v>
      </c>
      <c r="J26" s="44" t="s">
        <v>91</v>
      </c>
      <c r="K26" s="43">
        <v>-21629</v>
      </c>
      <c r="L26" s="43" t="s">
        <v>92</v>
      </c>
      <c r="M26" s="44" t="s">
        <v>55</v>
      </c>
      <c r="N26" s="44"/>
      <c r="O26" s="45" t="s">
        <v>56</v>
      </c>
      <c r="P26" s="45" t="s">
        <v>57</v>
      </c>
    </row>
    <row r="27" spans="1:16" ht="12.75" customHeight="1" thickBot="1" x14ac:dyDescent="0.25">
      <c r="A27" s="10" t="str">
        <f t="shared" si="0"/>
        <v> BRNO 30.35 </v>
      </c>
      <c r="B27" s="3" t="str">
        <f t="shared" si="1"/>
        <v>I</v>
      </c>
      <c r="C27" s="10">
        <f t="shared" si="2"/>
        <v>29817.473999999998</v>
      </c>
      <c r="D27" s="12" t="str">
        <f t="shared" si="3"/>
        <v>vis</v>
      </c>
      <c r="E27" s="42">
        <f>VLOOKUP(C27,Active!C$21:E$973,3,FALSE)</f>
        <v>-6302.0691352018021</v>
      </c>
      <c r="F27" s="3" t="s">
        <v>49</v>
      </c>
      <c r="G27" s="12" t="str">
        <f t="shared" si="4"/>
        <v>29817.474</v>
      </c>
      <c r="H27" s="10">
        <f t="shared" si="5"/>
        <v>-21350</v>
      </c>
      <c r="I27" s="43" t="s">
        <v>93</v>
      </c>
      <c r="J27" s="44" t="s">
        <v>94</v>
      </c>
      <c r="K27" s="43">
        <v>-21350</v>
      </c>
      <c r="L27" s="43" t="s">
        <v>95</v>
      </c>
      <c r="M27" s="44" t="s">
        <v>55</v>
      </c>
      <c r="N27" s="44"/>
      <c r="O27" s="45" t="s">
        <v>56</v>
      </c>
      <c r="P27" s="45" t="s">
        <v>57</v>
      </c>
    </row>
    <row r="28" spans="1:16" ht="12.75" customHeight="1" thickBot="1" x14ac:dyDescent="0.25">
      <c r="A28" s="10" t="str">
        <f t="shared" si="0"/>
        <v> BRNO 30.35 </v>
      </c>
      <c r="B28" s="3" t="str">
        <f t="shared" si="1"/>
        <v>I</v>
      </c>
      <c r="C28" s="10">
        <f t="shared" si="2"/>
        <v>30254.314999999999</v>
      </c>
      <c r="D28" s="12" t="str">
        <f t="shared" si="3"/>
        <v>vis</v>
      </c>
      <c r="E28" s="42">
        <f>VLOOKUP(C28,Active!C$21:E$973,3,FALSE)</f>
        <v>-5927.0998752893775</v>
      </c>
      <c r="F28" s="3" t="s">
        <v>49</v>
      </c>
      <c r="G28" s="12" t="str">
        <f t="shared" si="4"/>
        <v>30254.315</v>
      </c>
      <c r="H28" s="10">
        <f t="shared" si="5"/>
        <v>-20975</v>
      </c>
      <c r="I28" s="43" t="s">
        <v>96</v>
      </c>
      <c r="J28" s="44" t="s">
        <v>97</v>
      </c>
      <c r="K28" s="43">
        <v>-20975</v>
      </c>
      <c r="L28" s="43" t="s">
        <v>98</v>
      </c>
      <c r="M28" s="44" t="s">
        <v>55</v>
      </c>
      <c r="N28" s="44"/>
      <c r="O28" s="45" t="s">
        <v>56</v>
      </c>
      <c r="P28" s="45" t="s">
        <v>57</v>
      </c>
    </row>
    <row r="29" spans="1:16" ht="12.75" customHeight="1" thickBot="1" x14ac:dyDescent="0.25">
      <c r="A29" s="10" t="str">
        <f t="shared" si="0"/>
        <v> BRNO 30.35 </v>
      </c>
      <c r="B29" s="3" t="str">
        <f t="shared" si="1"/>
        <v>I</v>
      </c>
      <c r="C29" s="10">
        <f t="shared" si="2"/>
        <v>30614.397000000001</v>
      </c>
      <c r="D29" s="12" t="str">
        <f t="shared" si="3"/>
        <v>vis</v>
      </c>
      <c r="E29" s="42">
        <f>VLOOKUP(C29,Active!C$21:E$973,3,FALSE)</f>
        <v>-5618.0178956954596</v>
      </c>
      <c r="F29" s="3" t="s">
        <v>49</v>
      </c>
      <c r="G29" s="12" t="str">
        <f t="shared" si="4"/>
        <v>30614.397</v>
      </c>
      <c r="H29" s="10">
        <f t="shared" si="5"/>
        <v>-20666</v>
      </c>
      <c r="I29" s="43" t="s">
        <v>99</v>
      </c>
      <c r="J29" s="44" t="s">
        <v>100</v>
      </c>
      <c r="K29" s="43">
        <v>-20666</v>
      </c>
      <c r="L29" s="43" t="s">
        <v>101</v>
      </c>
      <c r="M29" s="44" t="s">
        <v>55</v>
      </c>
      <c r="N29" s="44"/>
      <c r="O29" s="45" t="s">
        <v>56</v>
      </c>
      <c r="P29" s="45" t="s">
        <v>57</v>
      </c>
    </row>
    <row r="30" spans="1:16" ht="12.75" customHeight="1" thickBot="1" x14ac:dyDescent="0.25">
      <c r="A30" s="10" t="str">
        <f t="shared" si="0"/>
        <v> BRNO 30.35 </v>
      </c>
      <c r="B30" s="3" t="str">
        <f t="shared" si="1"/>
        <v>I</v>
      </c>
      <c r="C30" s="10">
        <f t="shared" si="2"/>
        <v>30820.600999999999</v>
      </c>
      <c r="D30" s="12" t="str">
        <f t="shared" si="3"/>
        <v>vis</v>
      </c>
      <c r="E30" s="42">
        <f>VLOOKUP(C30,Active!C$21:E$973,3,FALSE)</f>
        <v>-5441.0194883321828</v>
      </c>
      <c r="F30" s="3" t="s">
        <v>49</v>
      </c>
      <c r="G30" s="12" t="str">
        <f t="shared" si="4"/>
        <v>30820.601</v>
      </c>
      <c r="H30" s="10">
        <f t="shared" si="5"/>
        <v>-20489</v>
      </c>
      <c r="I30" s="43" t="s">
        <v>102</v>
      </c>
      <c r="J30" s="44" t="s">
        <v>103</v>
      </c>
      <c r="K30" s="43">
        <v>-20489</v>
      </c>
      <c r="L30" s="43" t="s">
        <v>104</v>
      </c>
      <c r="M30" s="44" t="s">
        <v>55</v>
      </c>
      <c r="N30" s="44"/>
      <c r="O30" s="45" t="s">
        <v>56</v>
      </c>
      <c r="P30" s="45" t="s">
        <v>57</v>
      </c>
    </row>
    <row r="31" spans="1:16" ht="12.75" customHeight="1" thickBot="1" x14ac:dyDescent="0.25">
      <c r="A31" s="10" t="str">
        <f t="shared" si="0"/>
        <v> BRNO 30.35 </v>
      </c>
      <c r="B31" s="3" t="str">
        <f t="shared" si="1"/>
        <v>I</v>
      </c>
      <c r="C31" s="10">
        <f t="shared" si="2"/>
        <v>30876.512999999999</v>
      </c>
      <c r="D31" s="12" t="str">
        <f t="shared" si="3"/>
        <v>vis</v>
      </c>
      <c r="E31" s="42">
        <f>VLOOKUP(C31,Active!C$21:E$973,3,FALSE)</f>
        <v>-5393.0265543808746</v>
      </c>
      <c r="F31" s="3" t="s">
        <v>49</v>
      </c>
      <c r="G31" s="12" t="str">
        <f t="shared" si="4"/>
        <v>30876.513</v>
      </c>
      <c r="H31" s="10">
        <f t="shared" si="5"/>
        <v>-20441</v>
      </c>
      <c r="I31" s="43" t="s">
        <v>105</v>
      </c>
      <c r="J31" s="44" t="s">
        <v>106</v>
      </c>
      <c r="K31" s="43">
        <v>-20441</v>
      </c>
      <c r="L31" s="43" t="s">
        <v>107</v>
      </c>
      <c r="M31" s="44" t="s">
        <v>55</v>
      </c>
      <c r="N31" s="44"/>
      <c r="O31" s="45" t="s">
        <v>56</v>
      </c>
      <c r="P31" s="45" t="s">
        <v>57</v>
      </c>
    </row>
    <row r="32" spans="1:16" ht="12.75" customHeight="1" thickBot="1" x14ac:dyDescent="0.25">
      <c r="A32" s="10" t="str">
        <f t="shared" si="0"/>
        <v> BRNO 30.35 </v>
      </c>
      <c r="B32" s="3" t="str">
        <f t="shared" si="1"/>
        <v>I</v>
      </c>
      <c r="C32" s="10">
        <f t="shared" si="2"/>
        <v>31002.37</v>
      </c>
      <c r="D32" s="12" t="str">
        <f t="shared" si="3"/>
        <v>vis</v>
      </c>
      <c r="E32" s="42">
        <f>VLOOKUP(C32,Active!C$21:E$973,3,FALSE)</f>
        <v>-5284.9952428858496</v>
      </c>
      <c r="F32" s="3" t="s">
        <v>49</v>
      </c>
      <c r="G32" s="12" t="str">
        <f t="shared" si="4"/>
        <v>31002.370</v>
      </c>
      <c r="H32" s="10">
        <f t="shared" si="5"/>
        <v>-20333</v>
      </c>
      <c r="I32" s="43" t="s">
        <v>108</v>
      </c>
      <c r="J32" s="44" t="s">
        <v>109</v>
      </c>
      <c r="K32" s="43">
        <v>-20333</v>
      </c>
      <c r="L32" s="43" t="s">
        <v>110</v>
      </c>
      <c r="M32" s="44" t="s">
        <v>55</v>
      </c>
      <c r="N32" s="44"/>
      <c r="O32" s="45" t="s">
        <v>56</v>
      </c>
      <c r="P32" s="45" t="s">
        <v>57</v>
      </c>
    </row>
    <row r="33" spans="1:16" ht="12.75" customHeight="1" thickBot="1" x14ac:dyDescent="0.25">
      <c r="A33" s="10" t="str">
        <f t="shared" si="0"/>
        <v> BRNO 30.35 </v>
      </c>
      <c r="B33" s="3" t="str">
        <f t="shared" si="1"/>
        <v>I</v>
      </c>
      <c r="C33" s="10">
        <f t="shared" si="2"/>
        <v>31030.286</v>
      </c>
      <c r="D33" s="12" t="str">
        <f t="shared" si="3"/>
        <v>vis</v>
      </c>
      <c r="E33" s="42">
        <f>VLOOKUP(C33,Active!C$21:E$973,3,FALSE)</f>
        <v>-5261.0331105317082</v>
      </c>
      <c r="F33" s="3" t="s">
        <v>49</v>
      </c>
      <c r="G33" s="12" t="str">
        <f t="shared" si="4"/>
        <v>31030.286</v>
      </c>
      <c r="H33" s="10">
        <f t="shared" si="5"/>
        <v>-20309</v>
      </c>
      <c r="I33" s="43" t="s">
        <v>111</v>
      </c>
      <c r="J33" s="44" t="s">
        <v>112</v>
      </c>
      <c r="K33" s="43">
        <v>-20309</v>
      </c>
      <c r="L33" s="43" t="s">
        <v>113</v>
      </c>
      <c r="M33" s="44" t="s">
        <v>55</v>
      </c>
      <c r="N33" s="44"/>
      <c r="O33" s="45" t="s">
        <v>56</v>
      </c>
      <c r="P33" s="45" t="s">
        <v>57</v>
      </c>
    </row>
    <row r="34" spans="1:16" ht="12.75" customHeight="1" thickBot="1" x14ac:dyDescent="0.25">
      <c r="A34" s="10" t="str">
        <f t="shared" si="0"/>
        <v> BRNO 30.35 </v>
      </c>
      <c r="B34" s="3" t="str">
        <f t="shared" si="1"/>
        <v>I</v>
      </c>
      <c r="C34" s="10">
        <f t="shared" si="2"/>
        <v>31144.444</v>
      </c>
      <c r="D34" s="12" t="str">
        <f t="shared" si="3"/>
        <v>vis</v>
      </c>
      <c r="E34" s="42">
        <f>VLOOKUP(C34,Active!C$21:E$973,3,FALSE)</f>
        <v>-5163.0438174637902</v>
      </c>
      <c r="F34" s="3" t="s">
        <v>49</v>
      </c>
      <c r="G34" s="12" t="str">
        <f t="shared" si="4"/>
        <v>31144.444</v>
      </c>
      <c r="H34" s="10">
        <f t="shared" si="5"/>
        <v>-20211</v>
      </c>
      <c r="I34" s="43" t="s">
        <v>114</v>
      </c>
      <c r="J34" s="44" t="s">
        <v>115</v>
      </c>
      <c r="K34" s="43">
        <v>-20211</v>
      </c>
      <c r="L34" s="43" t="s">
        <v>116</v>
      </c>
      <c r="M34" s="44" t="s">
        <v>55</v>
      </c>
      <c r="N34" s="44"/>
      <c r="O34" s="45" t="s">
        <v>56</v>
      </c>
      <c r="P34" s="45" t="s">
        <v>57</v>
      </c>
    </row>
    <row r="35" spans="1:16" ht="12.75" customHeight="1" thickBot="1" x14ac:dyDescent="0.25">
      <c r="A35" s="10" t="str">
        <f t="shared" si="0"/>
        <v> BRNO 30.35 </v>
      </c>
      <c r="B35" s="3" t="str">
        <f t="shared" si="1"/>
        <v>I</v>
      </c>
      <c r="C35" s="10">
        <f t="shared" si="2"/>
        <v>31292.458999999999</v>
      </c>
      <c r="D35" s="12" t="str">
        <f t="shared" si="3"/>
        <v>vis</v>
      </c>
      <c r="E35" s="42">
        <f>VLOOKUP(C35,Active!C$21:E$973,3,FALSE)</f>
        <v>-5035.9928423814663</v>
      </c>
      <c r="F35" s="3" t="s">
        <v>49</v>
      </c>
      <c r="G35" s="12" t="str">
        <f t="shared" si="4"/>
        <v>31292.459</v>
      </c>
      <c r="H35" s="10">
        <f t="shared" si="5"/>
        <v>-20084</v>
      </c>
      <c r="I35" s="43" t="s">
        <v>117</v>
      </c>
      <c r="J35" s="44" t="s">
        <v>118</v>
      </c>
      <c r="K35" s="43">
        <v>-20084</v>
      </c>
      <c r="L35" s="43" t="s">
        <v>119</v>
      </c>
      <c r="M35" s="44" t="s">
        <v>55</v>
      </c>
      <c r="N35" s="44"/>
      <c r="O35" s="45" t="s">
        <v>56</v>
      </c>
      <c r="P35" s="45" t="s">
        <v>57</v>
      </c>
    </row>
    <row r="36" spans="1:16" ht="12.75" customHeight="1" thickBot="1" x14ac:dyDescent="0.25">
      <c r="A36" s="10" t="str">
        <f t="shared" si="0"/>
        <v> BRNO 30.35 </v>
      </c>
      <c r="B36" s="3" t="str">
        <f t="shared" si="1"/>
        <v>I</v>
      </c>
      <c r="C36" s="10">
        <f t="shared" si="2"/>
        <v>32415.419000000002</v>
      </c>
      <c r="D36" s="12" t="str">
        <f t="shared" si="3"/>
        <v>vis</v>
      </c>
      <c r="E36" s="42">
        <f>VLOOKUP(C36,Active!C$21:E$973,3,FALSE)</f>
        <v>-4072.0826780167254</v>
      </c>
      <c r="F36" s="3" t="s">
        <v>49</v>
      </c>
      <c r="G36" s="12" t="str">
        <f t="shared" si="4"/>
        <v>32415.419</v>
      </c>
      <c r="H36" s="10">
        <f t="shared" si="5"/>
        <v>-19120</v>
      </c>
      <c r="I36" s="43" t="s">
        <v>120</v>
      </c>
      <c r="J36" s="44" t="s">
        <v>121</v>
      </c>
      <c r="K36" s="43">
        <v>-19120</v>
      </c>
      <c r="L36" s="43" t="s">
        <v>122</v>
      </c>
      <c r="M36" s="44" t="s">
        <v>55</v>
      </c>
      <c r="N36" s="44"/>
      <c r="O36" s="45" t="s">
        <v>56</v>
      </c>
      <c r="P36" s="45" t="s">
        <v>57</v>
      </c>
    </row>
    <row r="37" spans="1:16" ht="12.75" customHeight="1" thickBot="1" x14ac:dyDescent="0.25">
      <c r="A37" s="10" t="str">
        <f t="shared" si="0"/>
        <v> BRNO 30.35 </v>
      </c>
      <c r="B37" s="3" t="str">
        <f t="shared" si="1"/>
        <v>I</v>
      </c>
      <c r="C37" s="10">
        <f t="shared" si="2"/>
        <v>33509.423000000003</v>
      </c>
      <c r="D37" s="12" t="str">
        <f t="shared" si="3"/>
        <v>vis</v>
      </c>
      <c r="E37" s="42">
        <f>VLOOKUP(C37,Active!C$21:E$973,3,FALSE)</f>
        <v>-3133.0273461654729</v>
      </c>
      <c r="F37" s="3" t="s">
        <v>49</v>
      </c>
      <c r="G37" s="12" t="str">
        <f t="shared" si="4"/>
        <v>33509.423</v>
      </c>
      <c r="H37" s="10">
        <f t="shared" si="5"/>
        <v>-18181</v>
      </c>
      <c r="I37" s="43" t="s">
        <v>123</v>
      </c>
      <c r="J37" s="44" t="s">
        <v>124</v>
      </c>
      <c r="K37" s="43">
        <v>-18181</v>
      </c>
      <c r="L37" s="43" t="s">
        <v>125</v>
      </c>
      <c r="M37" s="44" t="s">
        <v>55</v>
      </c>
      <c r="N37" s="44"/>
      <c r="O37" s="45" t="s">
        <v>56</v>
      </c>
      <c r="P37" s="45" t="s">
        <v>57</v>
      </c>
    </row>
    <row r="38" spans="1:16" ht="12.75" customHeight="1" thickBot="1" x14ac:dyDescent="0.25">
      <c r="A38" s="10" t="str">
        <f t="shared" si="0"/>
        <v> BRNO 30.35 </v>
      </c>
      <c r="B38" s="3" t="str">
        <f t="shared" si="1"/>
        <v>I</v>
      </c>
      <c r="C38" s="10">
        <f t="shared" si="2"/>
        <v>33827.462</v>
      </c>
      <c r="D38" s="12" t="str">
        <f t="shared" si="3"/>
        <v>vis</v>
      </c>
      <c r="E38" s="42">
        <f>VLOOKUP(C38,Active!C$21:E$973,3,FALSE)</f>
        <v>-2860.0336288786648</v>
      </c>
      <c r="F38" s="3" t="s">
        <v>49</v>
      </c>
      <c r="G38" s="12" t="str">
        <f t="shared" si="4"/>
        <v>33827.462</v>
      </c>
      <c r="H38" s="10">
        <f t="shared" si="5"/>
        <v>-17908</v>
      </c>
      <c r="I38" s="43" t="s">
        <v>126</v>
      </c>
      <c r="J38" s="44" t="s">
        <v>127</v>
      </c>
      <c r="K38" s="43">
        <v>-17908</v>
      </c>
      <c r="L38" s="43" t="s">
        <v>128</v>
      </c>
      <c r="M38" s="44" t="s">
        <v>55</v>
      </c>
      <c r="N38" s="44"/>
      <c r="O38" s="45" t="s">
        <v>56</v>
      </c>
      <c r="P38" s="45" t="s">
        <v>57</v>
      </c>
    </row>
    <row r="39" spans="1:16" ht="12.75" customHeight="1" thickBot="1" x14ac:dyDescent="0.25">
      <c r="A39" s="10" t="str">
        <f t="shared" si="0"/>
        <v> BRNO 30.35 </v>
      </c>
      <c r="B39" s="3" t="str">
        <f t="shared" si="1"/>
        <v>I</v>
      </c>
      <c r="C39" s="10">
        <f t="shared" si="2"/>
        <v>33834.459000000003</v>
      </c>
      <c r="D39" s="12" t="str">
        <f t="shared" si="3"/>
        <v>vis</v>
      </c>
      <c r="E39" s="42">
        <f>VLOOKUP(C39,Active!C$21:E$973,3,FALSE)</f>
        <v>-2854.0276452104458</v>
      </c>
      <c r="F39" s="3" t="s">
        <v>49</v>
      </c>
      <c r="G39" s="12" t="str">
        <f t="shared" si="4"/>
        <v>33834.459</v>
      </c>
      <c r="H39" s="10">
        <f t="shared" si="5"/>
        <v>-17902</v>
      </c>
      <c r="I39" s="43" t="s">
        <v>129</v>
      </c>
      <c r="J39" s="44" t="s">
        <v>130</v>
      </c>
      <c r="K39" s="43">
        <v>-17902</v>
      </c>
      <c r="L39" s="43" t="s">
        <v>131</v>
      </c>
      <c r="M39" s="44" t="s">
        <v>55</v>
      </c>
      <c r="N39" s="44"/>
      <c r="O39" s="45" t="s">
        <v>56</v>
      </c>
      <c r="P39" s="45" t="s">
        <v>57</v>
      </c>
    </row>
    <row r="40" spans="1:16" ht="12.75" customHeight="1" thickBot="1" x14ac:dyDescent="0.25">
      <c r="A40" s="10" t="str">
        <f t="shared" si="0"/>
        <v> BRNO 30.35 </v>
      </c>
      <c r="B40" s="3" t="str">
        <f t="shared" si="1"/>
        <v>I</v>
      </c>
      <c r="C40" s="10">
        <f t="shared" si="2"/>
        <v>34131.569000000003</v>
      </c>
      <c r="D40" s="12" t="str">
        <f t="shared" si="3"/>
        <v>vis</v>
      </c>
      <c r="E40" s="42">
        <f>VLOOKUP(C40,Active!C$21:E$973,3,FALSE)</f>
        <v>-2598.9986602649374</v>
      </c>
      <c r="F40" s="3" t="s">
        <v>49</v>
      </c>
      <c r="G40" s="12" t="str">
        <f t="shared" si="4"/>
        <v>34131.569</v>
      </c>
      <c r="H40" s="10">
        <f t="shared" si="5"/>
        <v>-17647</v>
      </c>
      <c r="I40" s="43" t="s">
        <v>132</v>
      </c>
      <c r="J40" s="44" t="s">
        <v>133</v>
      </c>
      <c r="K40" s="43">
        <v>-17647</v>
      </c>
      <c r="L40" s="43" t="s">
        <v>134</v>
      </c>
      <c r="M40" s="44" t="s">
        <v>55</v>
      </c>
      <c r="N40" s="44"/>
      <c r="O40" s="45" t="s">
        <v>56</v>
      </c>
      <c r="P40" s="45" t="s">
        <v>57</v>
      </c>
    </row>
    <row r="41" spans="1:16" ht="12.75" customHeight="1" thickBot="1" x14ac:dyDescent="0.25">
      <c r="A41" s="10" t="str">
        <f t="shared" si="0"/>
        <v> BRNO 30.35 </v>
      </c>
      <c r="B41" s="3" t="str">
        <f t="shared" si="1"/>
        <v>I</v>
      </c>
      <c r="C41" s="10">
        <f t="shared" si="2"/>
        <v>34603.402999999998</v>
      </c>
      <c r="D41" s="12" t="str">
        <f t="shared" si="3"/>
        <v>vis</v>
      </c>
      <c r="E41" s="42">
        <f>VLOOKUP(C41,Active!C$21:E$973,3,FALSE)</f>
        <v>-2193.9926150871329</v>
      </c>
      <c r="F41" s="3" t="s">
        <v>49</v>
      </c>
      <c r="G41" s="12" t="str">
        <f t="shared" si="4"/>
        <v>34603.403</v>
      </c>
      <c r="H41" s="10">
        <f t="shared" si="5"/>
        <v>-17242</v>
      </c>
      <c r="I41" s="43" t="s">
        <v>135</v>
      </c>
      <c r="J41" s="44" t="s">
        <v>136</v>
      </c>
      <c r="K41" s="43">
        <v>-17242</v>
      </c>
      <c r="L41" s="43" t="s">
        <v>134</v>
      </c>
      <c r="M41" s="44" t="s">
        <v>55</v>
      </c>
      <c r="N41" s="44"/>
      <c r="O41" s="45" t="s">
        <v>56</v>
      </c>
      <c r="P41" s="45" t="s">
        <v>57</v>
      </c>
    </row>
    <row r="42" spans="1:16" ht="12.75" customHeight="1" thickBot="1" x14ac:dyDescent="0.25">
      <c r="A42" s="10" t="str">
        <f t="shared" si="0"/>
        <v> BRNO 30.35 </v>
      </c>
      <c r="B42" s="3" t="str">
        <f t="shared" si="1"/>
        <v>I</v>
      </c>
      <c r="C42" s="10">
        <f t="shared" si="2"/>
        <v>34631.385999999999</v>
      </c>
      <c r="D42" s="12" t="str">
        <f t="shared" si="3"/>
        <v>vis</v>
      </c>
      <c r="E42" s="42">
        <f>VLOOKUP(C42,Active!C$21:E$973,3,FALSE)</f>
        <v>-2169.972972241957</v>
      </c>
      <c r="F42" s="3" t="s">
        <v>49</v>
      </c>
      <c r="G42" s="12" t="str">
        <f t="shared" si="4"/>
        <v>34631.386</v>
      </c>
      <c r="H42" s="10">
        <f t="shared" si="5"/>
        <v>-17218</v>
      </c>
      <c r="I42" s="43" t="s">
        <v>137</v>
      </c>
      <c r="J42" s="44" t="s">
        <v>138</v>
      </c>
      <c r="K42" s="43">
        <v>-17218</v>
      </c>
      <c r="L42" s="43" t="s">
        <v>139</v>
      </c>
      <c r="M42" s="44" t="s">
        <v>55</v>
      </c>
      <c r="N42" s="44"/>
      <c r="O42" s="45" t="s">
        <v>56</v>
      </c>
      <c r="P42" s="45" t="s">
        <v>57</v>
      </c>
    </row>
    <row r="43" spans="1:16" ht="12.75" customHeight="1" thickBot="1" x14ac:dyDescent="0.25">
      <c r="A43" s="10" t="str">
        <f t="shared" ref="A43:A74" si="6">P43</f>
        <v> BRNO 30.35 </v>
      </c>
      <c r="B43" s="3" t="str">
        <f t="shared" ref="B43:B74" si="7">IF(H43=INT(H43),"I","II")</f>
        <v>I</v>
      </c>
      <c r="C43" s="10">
        <f t="shared" ref="C43:C74" si="8">1*G43</f>
        <v>34652.328999999998</v>
      </c>
      <c r="D43" s="12" t="str">
        <f t="shared" ref="D43:D74" si="9">VLOOKUP(F43,I$1:J$5,2,FALSE)</f>
        <v>vis</v>
      </c>
      <c r="E43" s="42">
        <f>VLOOKUP(C43,Active!C$21:E$973,3,FALSE)</f>
        <v>-2151.9962227831252</v>
      </c>
      <c r="F43" s="3" t="s">
        <v>49</v>
      </c>
      <c r="G43" s="12" t="str">
        <f t="shared" ref="G43:G74" si="10">MID(I43,3,LEN(I43)-3)</f>
        <v>34652.329</v>
      </c>
      <c r="H43" s="10">
        <f t="shared" ref="H43:H74" si="11">1*K43</f>
        <v>-17200</v>
      </c>
      <c r="I43" s="43" t="s">
        <v>140</v>
      </c>
      <c r="J43" s="44" t="s">
        <v>141</v>
      </c>
      <c r="K43" s="43">
        <v>-17200</v>
      </c>
      <c r="L43" s="43" t="s">
        <v>116</v>
      </c>
      <c r="M43" s="44" t="s">
        <v>55</v>
      </c>
      <c r="N43" s="44"/>
      <c r="O43" s="45" t="s">
        <v>56</v>
      </c>
      <c r="P43" s="45" t="s">
        <v>57</v>
      </c>
    </row>
    <row r="44" spans="1:16" ht="12.75" customHeight="1" thickBot="1" x14ac:dyDescent="0.25">
      <c r="A44" s="10" t="str">
        <f t="shared" si="6"/>
        <v> BRNO 30.35 </v>
      </c>
      <c r="B44" s="3" t="str">
        <f t="shared" si="7"/>
        <v>I</v>
      </c>
      <c r="C44" s="10">
        <f t="shared" si="8"/>
        <v>34872.548999999999</v>
      </c>
      <c r="D44" s="12" t="str">
        <f t="shared" si="9"/>
        <v>vis</v>
      </c>
      <c r="E44" s="42">
        <f>VLOOKUP(C44,Active!C$21:E$973,3,FALSE)</f>
        <v>-1962.9669640415814</v>
      </c>
      <c r="F44" s="3" t="s">
        <v>49</v>
      </c>
      <c r="G44" s="12" t="str">
        <f t="shared" si="10"/>
        <v>34872.549</v>
      </c>
      <c r="H44" s="10">
        <f t="shared" si="11"/>
        <v>-17011</v>
      </c>
      <c r="I44" s="43" t="s">
        <v>142</v>
      </c>
      <c r="J44" s="44" t="s">
        <v>143</v>
      </c>
      <c r="K44" s="43">
        <v>-17011</v>
      </c>
      <c r="L44" s="43" t="s">
        <v>144</v>
      </c>
      <c r="M44" s="44" t="s">
        <v>55</v>
      </c>
      <c r="N44" s="44"/>
      <c r="O44" s="45" t="s">
        <v>56</v>
      </c>
      <c r="P44" s="45" t="s">
        <v>57</v>
      </c>
    </row>
    <row r="45" spans="1:16" ht="12.75" customHeight="1" thickBot="1" x14ac:dyDescent="0.25">
      <c r="A45" s="10" t="str">
        <f t="shared" si="6"/>
        <v> BRNO 30.35 </v>
      </c>
      <c r="B45" s="3" t="str">
        <f t="shared" si="7"/>
        <v>I</v>
      </c>
      <c r="C45" s="10">
        <f t="shared" si="8"/>
        <v>34921.462</v>
      </c>
      <c r="D45" s="12" t="str">
        <f t="shared" si="9"/>
        <v>vis</v>
      </c>
      <c r="E45" s="42">
        <f>VLOOKUP(C45,Active!C$21:E$973,3,FALSE)</f>
        <v>-1920.9817304895644</v>
      </c>
      <c r="F45" s="3" t="s">
        <v>49</v>
      </c>
      <c r="G45" s="12" t="str">
        <f t="shared" si="10"/>
        <v>34921.462</v>
      </c>
      <c r="H45" s="10">
        <f t="shared" si="11"/>
        <v>-16969</v>
      </c>
      <c r="I45" s="43" t="s">
        <v>145</v>
      </c>
      <c r="J45" s="44" t="s">
        <v>146</v>
      </c>
      <c r="K45" s="43">
        <v>-16969</v>
      </c>
      <c r="L45" s="43" t="s">
        <v>92</v>
      </c>
      <c r="M45" s="44" t="s">
        <v>55</v>
      </c>
      <c r="N45" s="44"/>
      <c r="O45" s="45" t="s">
        <v>56</v>
      </c>
      <c r="P45" s="45" t="s">
        <v>57</v>
      </c>
    </row>
    <row r="46" spans="1:16" ht="12.75" customHeight="1" thickBot="1" x14ac:dyDescent="0.25">
      <c r="A46" s="10" t="str">
        <f t="shared" si="6"/>
        <v> BRNO 30.35 </v>
      </c>
      <c r="B46" s="3" t="str">
        <f t="shared" si="7"/>
        <v>I</v>
      </c>
      <c r="C46" s="10">
        <f t="shared" si="8"/>
        <v>35068.214</v>
      </c>
      <c r="D46" s="12" t="str">
        <f t="shared" si="9"/>
        <v>vis</v>
      </c>
      <c r="E46" s="42">
        <f>VLOOKUP(C46,Active!C$21:E$973,3,FALSE)</f>
        <v>-1795.0148710815226</v>
      </c>
      <c r="F46" s="3" t="s">
        <v>49</v>
      </c>
      <c r="G46" s="12" t="str">
        <f t="shared" si="10"/>
        <v>35068.214</v>
      </c>
      <c r="H46" s="10">
        <f t="shared" si="11"/>
        <v>-16843</v>
      </c>
      <c r="I46" s="43" t="s">
        <v>147</v>
      </c>
      <c r="J46" s="44" t="s">
        <v>148</v>
      </c>
      <c r="K46" s="43">
        <v>-16843</v>
      </c>
      <c r="L46" s="43" t="s">
        <v>149</v>
      </c>
      <c r="M46" s="44" t="s">
        <v>55</v>
      </c>
      <c r="N46" s="44"/>
      <c r="O46" s="45" t="s">
        <v>56</v>
      </c>
      <c r="P46" s="45" t="s">
        <v>57</v>
      </c>
    </row>
    <row r="47" spans="1:16" ht="12.75" customHeight="1" thickBot="1" x14ac:dyDescent="0.25">
      <c r="A47" s="10" t="str">
        <f t="shared" si="6"/>
        <v> BRNO 30.35 </v>
      </c>
      <c r="B47" s="3" t="str">
        <f t="shared" si="7"/>
        <v>I</v>
      </c>
      <c r="C47" s="10">
        <f t="shared" si="8"/>
        <v>35246.468000000001</v>
      </c>
      <c r="D47" s="12" t="str">
        <f t="shared" si="9"/>
        <v>vis</v>
      </c>
      <c r="E47" s="42">
        <f>VLOOKUP(C47,Active!C$21:E$973,3,FALSE)</f>
        <v>-1642.0077805006713</v>
      </c>
      <c r="F47" s="3" t="s">
        <v>49</v>
      </c>
      <c r="G47" s="12" t="str">
        <f t="shared" si="10"/>
        <v>35246.468</v>
      </c>
      <c r="H47" s="10">
        <f t="shared" si="11"/>
        <v>-16690</v>
      </c>
      <c r="I47" s="43" t="s">
        <v>150</v>
      </c>
      <c r="J47" s="44" t="s">
        <v>151</v>
      </c>
      <c r="K47" s="43">
        <v>-16690</v>
      </c>
      <c r="L47" s="43" t="s">
        <v>152</v>
      </c>
      <c r="M47" s="44" t="s">
        <v>55</v>
      </c>
      <c r="N47" s="44"/>
      <c r="O47" s="45" t="s">
        <v>56</v>
      </c>
      <c r="P47" s="45" t="s">
        <v>57</v>
      </c>
    </row>
    <row r="48" spans="1:16" ht="12.75" customHeight="1" thickBot="1" x14ac:dyDescent="0.25">
      <c r="A48" s="10" t="str">
        <f t="shared" si="6"/>
        <v> BRNO 30.35 </v>
      </c>
      <c r="B48" s="3" t="str">
        <f t="shared" si="7"/>
        <v>I</v>
      </c>
      <c r="C48" s="10">
        <f t="shared" si="8"/>
        <v>35246.491000000002</v>
      </c>
      <c r="D48" s="12" t="str">
        <f t="shared" si="9"/>
        <v>vis</v>
      </c>
      <c r="E48" s="42">
        <f>VLOOKUP(C48,Active!C$21:E$973,3,FALSE)</f>
        <v>-1641.9880380933002</v>
      </c>
      <c r="F48" s="3" t="s">
        <v>49</v>
      </c>
      <c r="G48" s="12" t="str">
        <f t="shared" si="10"/>
        <v>35246.491</v>
      </c>
      <c r="H48" s="10">
        <f t="shared" si="11"/>
        <v>-16690</v>
      </c>
      <c r="I48" s="43" t="s">
        <v>153</v>
      </c>
      <c r="J48" s="44" t="s">
        <v>154</v>
      </c>
      <c r="K48" s="43">
        <v>-16690</v>
      </c>
      <c r="L48" s="43" t="s">
        <v>116</v>
      </c>
      <c r="M48" s="44" t="s">
        <v>55</v>
      </c>
      <c r="N48" s="44"/>
      <c r="O48" s="45" t="s">
        <v>56</v>
      </c>
      <c r="P48" s="45" t="s">
        <v>57</v>
      </c>
    </row>
    <row r="49" spans="1:16" ht="12.75" customHeight="1" thickBot="1" x14ac:dyDescent="0.25">
      <c r="A49" s="10" t="str">
        <f t="shared" si="6"/>
        <v> BRNO 30.35 </v>
      </c>
      <c r="B49" s="3" t="str">
        <f t="shared" si="7"/>
        <v>I</v>
      </c>
      <c r="C49" s="10">
        <f t="shared" si="8"/>
        <v>35253.462</v>
      </c>
      <c r="D49" s="12" t="str">
        <f t="shared" si="9"/>
        <v>vis</v>
      </c>
      <c r="E49" s="42">
        <f>VLOOKUP(C49,Active!C$21:E$973,3,FALSE)</f>
        <v>-1636.0043719290695</v>
      </c>
      <c r="F49" s="3" t="s">
        <v>49</v>
      </c>
      <c r="G49" s="12" t="str">
        <f t="shared" si="10"/>
        <v>35253.462</v>
      </c>
      <c r="H49" s="10">
        <f t="shared" si="11"/>
        <v>-16684</v>
      </c>
      <c r="I49" s="43" t="s">
        <v>155</v>
      </c>
      <c r="J49" s="44" t="s">
        <v>156</v>
      </c>
      <c r="K49" s="43">
        <v>-16684</v>
      </c>
      <c r="L49" s="43" t="s">
        <v>157</v>
      </c>
      <c r="M49" s="44" t="s">
        <v>55</v>
      </c>
      <c r="N49" s="44"/>
      <c r="O49" s="45" t="s">
        <v>56</v>
      </c>
      <c r="P49" s="45" t="s">
        <v>57</v>
      </c>
    </row>
    <row r="50" spans="1:16" ht="12.75" customHeight="1" thickBot="1" x14ac:dyDescent="0.25">
      <c r="A50" s="10" t="str">
        <f t="shared" si="6"/>
        <v> BRNO 30.35 </v>
      </c>
      <c r="B50" s="3" t="str">
        <f t="shared" si="7"/>
        <v>I</v>
      </c>
      <c r="C50" s="10">
        <f t="shared" si="8"/>
        <v>35330.385999999999</v>
      </c>
      <c r="D50" s="12" t="str">
        <f t="shared" si="9"/>
        <v>vis</v>
      </c>
      <c r="E50" s="42">
        <f>VLOOKUP(C50,Active!C$21:E$973,3,FALSE)</f>
        <v>-1569.9754612968188</v>
      </c>
      <c r="F50" s="3" t="s">
        <v>49</v>
      </c>
      <c r="G50" s="12" t="str">
        <f t="shared" si="10"/>
        <v>35330.386</v>
      </c>
      <c r="H50" s="10">
        <f t="shared" si="11"/>
        <v>-16618</v>
      </c>
      <c r="I50" s="43" t="s">
        <v>158</v>
      </c>
      <c r="J50" s="44" t="s">
        <v>159</v>
      </c>
      <c r="K50" s="43">
        <v>-16618</v>
      </c>
      <c r="L50" s="43" t="s">
        <v>113</v>
      </c>
      <c r="M50" s="44" t="s">
        <v>55</v>
      </c>
      <c r="N50" s="44"/>
      <c r="O50" s="45" t="s">
        <v>56</v>
      </c>
      <c r="P50" s="45" t="s">
        <v>57</v>
      </c>
    </row>
    <row r="51" spans="1:16" ht="12.75" customHeight="1" thickBot="1" x14ac:dyDescent="0.25">
      <c r="A51" s="10" t="str">
        <f t="shared" si="6"/>
        <v> BRNO 30.35 </v>
      </c>
      <c r="B51" s="3" t="str">
        <f t="shared" si="7"/>
        <v>I</v>
      </c>
      <c r="C51" s="10">
        <f t="shared" si="8"/>
        <v>35372.343999999997</v>
      </c>
      <c r="D51" s="12" t="str">
        <f t="shared" si="9"/>
        <v>vis</v>
      </c>
      <c r="E51" s="42">
        <f>VLOOKUP(C51,Active!C$21:E$973,3,FALSE)</f>
        <v>-1533.9601600604308</v>
      </c>
      <c r="F51" s="3" t="s">
        <v>49</v>
      </c>
      <c r="G51" s="12" t="str">
        <f t="shared" si="10"/>
        <v>35372.344</v>
      </c>
      <c r="H51" s="10">
        <f t="shared" si="11"/>
        <v>-16582</v>
      </c>
      <c r="I51" s="43" t="s">
        <v>160</v>
      </c>
      <c r="J51" s="44" t="s">
        <v>161</v>
      </c>
      <c r="K51" s="43">
        <v>-16582</v>
      </c>
      <c r="L51" s="43" t="s">
        <v>144</v>
      </c>
      <c r="M51" s="44" t="s">
        <v>55</v>
      </c>
      <c r="N51" s="44"/>
      <c r="O51" s="45" t="s">
        <v>56</v>
      </c>
      <c r="P51" s="45" t="s">
        <v>57</v>
      </c>
    </row>
    <row r="52" spans="1:16" ht="12.75" customHeight="1" thickBot="1" x14ac:dyDescent="0.25">
      <c r="A52" s="10" t="str">
        <f t="shared" si="6"/>
        <v> BRNO 30.35 </v>
      </c>
      <c r="B52" s="3" t="str">
        <f t="shared" si="7"/>
        <v>I</v>
      </c>
      <c r="C52" s="10">
        <f t="shared" si="8"/>
        <v>35571.58</v>
      </c>
      <c r="D52" s="12" t="str">
        <f t="shared" si="9"/>
        <v>vis</v>
      </c>
      <c r="E52" s="42">
        <f>VLOOKUP(C52,Active!C$21:E$973,3,FALSE)</f>
        <v>-1362.942843764768</v>
      </c>
      <c r="F52" s="3" t="s">
        <v>49</v>
      </c>
      <c r="G52" s="12" t="str">
        <f t="shared" si="10"/>
        <v>35571.580</v>
      </c>
      <c r="H52" s="10">
        <f t="shared" si="11"/>
        <v>-16411</v>
      </c>
      <c r="I52" s="43" t="s">
        <v>162</v>
      </c>
      <c r="J52" s="44" t="s">
        <v>163</v>
      </c>
      <c r="K52" s="43">
        <v>-16411</v>
      </c>
      <c r="L52" s="43" t="s">
        <v>164</v>
      </c>
      <c r="M52" s="44" t="s">
        <v>55</v>
      </c>
      <c r="N52" s="44"/>
      <c r="O52" s="45" t="s">
        <v>56</v>
      </c>
      <c r="P52" s="45" t="s">
        <v>57</v>
      </c>
    </row>
    <row r="53" spans="1:16" ht="12.75" customHeight="1" thickBot="1" x14ac:dyDescent="0.25">
      <c r="A53" s="10" t="str">
        <f t="shared" si="6"/>
        <v> BRNO 30.35 </v>
      </c>
      <c r="B53" s="3" t="str">
        <f t="shared" si="7"/>
        <v>I</v>
      </c>
      <c r="C53" s="10">
        <f t="shared" si="8"/>
        <v>36397.495000000003</v>
      </c>
      <c r="D53" s="12" t="str">
        <f t="shared" si="9"/>
        <v>vis</v>
      </c>
      <c r="E53" s="42">
        <f>VLOOKUP(C53,Active!C$21:E$973,3,FALSE)</f>
        <v>-654.00587058557744</v>
      </c>
      <c r="F53" s="3" t="s">
        <v>49</v>
      </c>
      <c r="G53" s="12" t="str">
        <f t="shared" si="10"/>
        <v>36397.495</v>
      </c>
      <c r="H53" s="10">
        <f t="shared" si="11"/>
        <v>-15702</v>
      </c>
      <c r="I53" s="43" t="s">
        <v>165</v>
      </c>
      <c r="J53" s="44" t="s">
        <v>166</v>
      </c>
      <c r="K53" s="43">
        <v>-15702</v>
      </c>
      <c r="L53" s="43" t="s">
        <v>167</v>
      </c>
      <c r="M53" s="44" t="s">
        <v>55</v>
      </c>
      <c r="N53" s="44"/>
      <c r="O53" s="45" t="s">
        <v>56</v>
      </c>
      <c r="P53" s="45" t="s">
        <v>57</v>
      </c>
    </row>
    <row r="54" spans="1:16" ht="12.75" customHeight="1" thickBot="1" x14ac:dyDescent="0.25">
      <c r="A54" s="10" t="str">
        <f t="shared" si="6"/>
        <v> BRNO 30.35 </v>
      </c>
      <c r="B54" s="3" t="str">
        <f t="shared" si="7"/>
        <v>I</v>
      </c>
      <c r="C54" s="10">
        <f t="shared" si="8"/>
        <v>36806.387000000002</v>
      </c>
      <c r="D54" s="12" t="str">
        <f t="shared" si="9"/>
        <v>vis</v>
      </c>
      <c r="E54" s="42">
        <f>VLOOKUP(C54,Active!C$21:E$973,3,FALSE)</f>
        <v>-303.02706909004189</v>
      </c>
      <c r="F54" s="3" t="s">
        <v>49</v>
      </c>
      <c r="G54" s="12" t="str">
        <f t="shared" si="10"/>
        <v>36806.387</v>
      </c>
      <c r="H54" s="10">
        <f t="shared" si="11"/>
        <v>-15351</v>
      </c>
      <c r="I54" s="43" t="s">
        <v>168</v>
      </c>
      <c r="J54" s="44" t="s">
        <v>169</v>
      </c>
      <c r="K54" s="43">
        <v>-15351</v>
      </c>
      <c r="L54" s="43" t="s">
        <v>170</v>
      </c>
      <c r="M54" s="44" t="s">
        <v>55</v>
      </c>
      <c r="N54" s="44"/>
      <c r="O54" s="45" t="s">
        <v>56</v>
      </c>
      <c r="P54" s="45" t="s">
        <v>57</v>
      </c>
    </row>
    <row r="55" spans="1:16" ht="12.75" customHeight="1" thickBot="1" x14ac:dyDescent="0.25">
      <c r="A55" s="10" t="str">
        <f t="shared" si="6"/>
        <v> BRNO 30.35 </v>
      </c>
      <c r="B55" s="3" t="str">
        <f t="shared" si="7"/>
        <v>I</v>
      </c>
      <c r="C55" s="10">
        <f t="shared" si="8"/>
        <v>36820.409</v>
      </c>
      <c r="D55" s="12" t="str">
        <f t="shared" si="9"/>
        <v>vis</v>
      </c>
      <c r="E55" s="42">
        <f>VLOOKUP(C55,Active!C$21:E$973,3,FALSE)</f>
        <v>-290.99106751855254</v>
      </c>
      <c r="F55" s="3" t="s">
        <v>49</v>
      </c>
      <c r="G55" s="12" t="str">
        <f t="shared" si="10"/>
        <v>36820.409</v>
      </c>
      <c r="H55" s="10">
        <f t="shared" si="11"/>
        <v>-15339</v>
      </c>
      <c r="I55" s="43" t="s">
        <v>171</v>
      </c>
      <c r="J55" s="44" t="s">
        <v>172</v>
      </c>
      <c r="K55" s="43">
        <v>-15339</v>
      </c>
      <c r="L55" s="43" t="s">
        <v>149</v>
      </c>
      <c r="M55" s="44" t="s">
        <v>55</v>
      </c>
      <c r="N55" s="44"/>
      <c r="O55" s="45" t="s">
        <v>56</v>
      </c>
      <c r="P55" s="45" t="s">
        <v>57</v>
      </c>
    </row>
    <row r="56" spans="1:16" ht="12.75" customHeight="1" thickBot="1" x14ac:dyDescent="0.25">
      <c r="A56" s="10" t="str">
        <f t="shared" si="6"/>
        <v> BRNO 30.35 </v>
      </c>
      <c r="B56" s="3" t="str">
        <f t="shared" si="7"/>
        <v>I</v>
      </c>
      <c r="C56" s="10">
        <f t="shared" si="8"/>
        <v>36841.351000000002</v>
      </c>
      <c r="D56" s="12" t="str">
        <f t="shared" si="9"/>
        <v>vis</v>
      </c>
      <c r="E56" s="42">
        <f>VLOOKUP(C56,Active!C$21:E$973,3,FALSE)</f>
        <v>-273.01517642525539</v>
      </c>
      <c r="F56" s="3" t="s">
        <v>49</v>
      </c>
      <c r="G56" s="12" t="str">
        <f t="shared" si="10"/>
        <v>36841.351</v>
      </c>
      <c r="H56" s="10">
        <f t="shared" si="11"/>
        <v>-15321</v>
      </c>
      <c r="I56" s="43" t="s">
        <v>173</v>
      </c>
      <c r="J56" s="44" t="s">
        <v>174</v>
      </c>
      <c r="K56" s="43">
        <v>-15321</v>
      </c>
      <c r="L56" s="43" t="s">
        <v>175</v>
      </c>
      <c r="M56" s="44" t="s">
        <v>55</v>
      </c>
      <c r="N56" s="44"/>
      <c r="O56" s="45" t="s">
        <v>56</v>
      </c>
      <c r="P56" s="45" t="s">
        <v>57</v>
      </c>
    </row>
    <row r="57" spans="1:16" ht="12.75" customHeight="1" thickBot="1" x14ac:dyDescent="0.25">
      <c r="A57" s="10" t="str">
        <f t="shared" si="6"/>
        <v> JO 45.18 </v>
      </c>
      <c r="B57" s="3" t="str">
        <f t="shared" si="7"/>
        <v>I</v>
      </c>
      <c r="C57" s="10">
        <f t="shared" si="8"/>
        <v>37103.455000000002</v>
      </c>
      <c r="D57" s="12" t="str">
        <f t="shared" si="9"/>
        <v>vis</v>
      </c>
      <c r="E57" s="42">
        <f>VLOOKUP(C57,Active!C$21:E$973,3,FALSE)</f>
        <v>-48.034135497123614</v>
      </c>
      <c r="F57" s="3" t="s">
        <v>49</v>
      </c>
      <c r="G57" s="12" t="str">
        <f t="shared" si="10"/>
        <v>37103.455</v>
      </c>
      <c r="H57" s="10">
        <f t="shared" si="11"/>
        <v>-15096</v>
      </c>
      <c r="I57" s="43" t="s">
        <v>176</v>
      </c>
      <c r="J57" s="44" t="s">
        <v>177</v>
      </c>
      <c r="K57" s="43">
        <v>-15096</v>
      </c>
      <c r="L57" s="43" t="s">
        <v>178</v>
      </c>
      <c r="M57" s="44" t="s">
        <v>55</v>
      </c>
      <c r="N57" s="44"/>
      <c r="O57" s="45" t="s">
        <v>179</v>
      </c>
      <c r="P57" s="45" t="s">
        <v>180</v>
      </c>
    </row>
    <row r="58" spans="1:16" ht="12.75" customHeight="1" thickBot="1" x14ac:dyDescent="0.25">
      <c r="A58" s="10" t="str">
        <f t="shared" si="6"/>
        <v> BRNO 30.35 </v>
      </c>
      <c r="B58" s="3" t="str">
        <f t="shared" si="7"/>
        <v>I</v>
      </c>
      <c r="C58" s="10">
        <f t="shared" si="8"/>
        <v>37103.464</v>
      </c>
      <c r="D58" s="12" t="str">
        <f t="shared" si="9"/>
        <v>vis</v>
      </c>
      <c r="E58" s="42">
        <f>VLOOKUP(C58,Active!C$21:E$973,3,FALSE)</f>
        <v>-48.02641020728467</v>
      </c>
      <c r="F58" s="3" t="s">
        <v>49</v>
      </c>
      <c r="G58" s="12" t="str">
        <f t="shared" si="10"/>
        <v>37103.464</v>
      </c>
      <c r="H58" s="10">
        <f t="shared" si="11"/>
        <v>-15096</v>
      </c>
      <c r="I58" s="43" t="s">
        <v>181</v>
      </c>
      <c r="J58" s="44" t="s">
        <v>182</v>
      </c>
      <c r="K58" s="43">
        <v>-15096</v>
      </c>
      <c r="L58" s="43" t="s">
        <v>183</v>
      </c>
      <c r="M58" s="44" t="s">
        <v>55</v>
      </c>
      <c r="N58" s="44"/>
      <c r="O58" s="45" t="s">
        <v>56</v>
      </c>
      <c r="P58" s="45" t="s">
        <v>57</v>
      </c>
    </row>
    <row r="59" spans="1:16" ht="12.75" customHeight="1" thickBot="1" x14ac:dyDescent="0.25">
      <c r="A59" s="10" t="str">
        <f t="shared" si="6"/>
        <v> JO 45.29 </v>
      </c>
      <c r="B59" s="3" t="str">
        <f t="shared" si="7"/>
        <v>I</v>
      </c>
      <c r="C59" s="10">
        <f t="shared" si="8"/>
        <v>37117.453999999998</v>
      </c>
      <c r="D59" s="12" t="str">
        <f t="shared" si="9"/>
        <v>vis</v>
      </c>
      <c r="E59" s="42">
        <f>VLOOKUP(C59,Active!C$21:E$973,3,FALSE)</f>
        <v>-36.017876333005326</v>
      </c>
      <c r="F59" s="3" t="s">
        <v>49</v>
      </c>
      <c r="G59" s="12" t="str">
        <f t="shared" si="10"/>
        <v>37117.454</v>
      </c>
      <c r="H59" s="10">
        <f t="shared" si="11"/>
        <v>-15084</v>
      </c>
      <c r="I59" s="43" t="s">
        <v>184</v>
      </c>
      <c r="J59" s="44" t="s">
        <v>185</v>
      </c>
      <c r="K59" s="43">
        <v>-15084</v>
      </c>
      <c r="L59" s="43" t="s">
        <v>186</v>
      </c>
      <c r="M59" s="44" t="s">
        <v>55</v>
      </c>
      <c r="N59" s="44"/>
      <c r="O59" s="45" t="s">
        <v>179</v>
      </c>
      <c r="P59" s="45" t="s">
        <v>187</v>
      </c>
    </row>
    <row r="60" spans="1:16" ht="12.75" customHeight="1" thickBot="1" x14ac:dyDescent="0.25">
      <c r="A60" s="10" t="str">
        <f t="shared" si="6"/>
        <v> BRNO 30.35 </v>
      </c>
      <c r="B60" s="3" t="str">
        <f t="shared" si="7"/>
        <v>I</v>
      </c>
      <c r="C60" s="10">
        <f t="shared" si="8"/>
        <v>37145.455000000002</v>
      </c>
      <c r="D60" s="12" t="str">
        <f t="shared" si="9"/>
        <v>vis</v>
      </c>
      <c r="E60" s="42">
        <f>VLOOKUP(C60,Active!C$21:E$973,3,FALSE)</f>
        <v>-11.982782908145357</v>
      </c>
      <c r="F60" s="3" t="s">
        <v>49</v>
      </c>
      <c r="G60" s="12" t="str">
        <f t="shared" si="10"/>
        <v>37145.455</v>
      </c>
      <c r="H60" s="10">
        <f t="shared" si="11"/>
        <v>-15060</v>
      </c>
      <c r="I60" s="43" t="s">
        <v>188</v>
      </c>
      <c r="J60" s="44" t="s">
        <v>189</v>
      </c>
      <c r="K60" s="43">
        <v>-15060</v>
      </c>
      <c r="L60" s="43" t="s">
        <v>131</v>
      </c>
      <c r="M60" s="44" t="s">
        <v>55</v>
      </c>
      <c r="N60" s="44"/>
      <c r="O60" s="45" t="s">
        <v>56</v>
      </c>
      <c r="P60" s="45" t="s">
        <v>57</v>
      </c>
    </row>
    <row r="61" spans="1:16" ht="12.75" customHeight="1" thickBot="1" x14ac:dyDescent="0.25">
      <c r="A61" s="10" t="str">
        <f t="shared" si="6"/>
        <v> JO 45.29 </v>
      </c>
      <c r="B61" s="3" t="str">
        <f t="shared" si="7"/>
        <v>I</v>
      </c>
      <c r="C61" s="10">
        <f t="shared" si="8"/>
        <v>37159.411</v>
      </c>
      <c r="D61" s="12" t="str">
        <f t="shared" si="9"/>
        <v>vis</v>
      </c>
      <c r="E61" s="42">
        <f>VLOOKUP(C61,Active!C$21:E$973,3,FALSE)</f>
        <v>-3.4334621520307508E-3</v>
      </c>
      <c r="F61" s="3" t="s">
        <v>49</v>
      </c>
      <c r="G61" s="12" t="str">
        <f t="shared" si="10"/>
        <v>37159.411</v>
      </c>
      <c r="H61" s="10">
        <f t="shared" si="11"/>
        <v>-15048</v>
      </c>
      <c r="I61" s="43" t="s">
        <v>190</v>
      </c>
      <c r="J61" s="44" t="s">
        <v>191</v>
      </c>
      <c r="K61" s="43">
        <v>-15048</v>
      </c>
      <c r="L61" s="43" t="s">
        <v>192</v>
      </c>
      <c r="M61" s="44" t="s">
        <v>55</v>
      </c>
      <c r="N61" s="44"/>
      <c r="O61" s="45" t="s">
        <v>179</v>
      </c>
      <c r="P61" s="45" t="s">
        <v>187</v>
      </c>
    </row>
    <row r="62" spans="1:16" ht="12.75" customHeight="1" thickBot="1" x14ac:dyDescent="0.25">
      <c r="A62" s="10" t="str">
        <f t="shared" si="6"/>
        <v> BRNO 30.36 </v>
      </c>
      <c r="B62" s="3" t="str">
        <f t="shared" si="7"/>
        <v>I</v>
      </c>
      <c r="C62" s="10">
        <f t="shared" si="8"/>
        <v>37173.417999999998</v>
      </c>
      <c r="D62" s="12" t="str">
        <f t="shared" si="9"/>
        <v>vis</v>
      </c>
      <c r="E62" s="42">
        <f>VLOOKUP(C62,Active!C$21:E$973,3,FALSE)</f>
        <v>12.01969262627032</v>
      </c>
      <c r="F62" s="3" t="s">
        <v>49</v>
      </c>
      <c r="G62" s="12" t="str">
        <f t="shared" si="10"/>
        <v>37173.418</v>
      </c>
      <c r="H62" s="10">
        <f t="shared" si="11"/>
        <v>-15036</v>
      </c>
      <c r="I62" s="43" t="s">
        <v>193</v>
      </c>
      <c r="J62" s="44" t="s">
        <v>194</v>
      </c>
      <c r="K62" s="43">
        <v>-15036</v>
      </c>
      <c r="L62" s="43" t="s">
        <v>195</v>
      </c>
      <c r="M62" s="44" t="s">
        <v>55</v>
      </c>
      <c r="N62" s="44"/>
      <c r="O62" s="45" t="s">
        <v>56</v>
      </c>
      <c r="P62" s="45" t="s">
        <v>196</v>
      </c>
    </row>
    <row r="63" spans="1:16" ht="12.75" customHeight="1" thickBot="1" x14ac:dyDescent="0.25">
      <c r="A63" s="10" t="str">
        <f t="shared" si="6"/>
        <v> JO 45.18 </v>
      </c>
      <c r="B63" s="3" t="str">
        <f t="shared" si="7"/>
        <v>I</v>
      </c>
      <c r="C63" s="10">
        <f t="shared" si="8"/>
        <v>37187.336000000003</v>
      </c>
      <c r="D63" s="12" t="str">
        <f t="shared" si="9"/>
        <v>vis</v>
      </c>
      <c r="E63" s="42">
        <f>VLOOKUP(C63,Active!C$21:E$973,3,FALSE)</f>
        <v>23.966424181831844</v>
      </c>
      <c r="F63" s="3" t="s">
        <v>49</v>
      </c>
      <c r="G63" s="12" t="str">
        <f t="shared" si="10"/>
        <v>37187.336</v>
      </c>
      <c r="H63" s="10">
        <f t="shared" si="11"/>
        <v>-15024</v>
      </c>
      <c r="I63" s="43" t="s">
        <v>197</v>
      </c>
      <c r="J63" s="44" t="s">
        <v>198</v>
      </c>
      <c r="K63" s="43">
        <v>-15024</v>
      </c>
      <c r="L63" s="43" t="s">
        <v>178</v>
      </c>
      <c r="M63" s="44" t="s">
        <v>55</v>
      </c>
      <c r="N63" s="44"/>
      <c r="O63" s="45" t="s">
        <v>179</v>
      </c>
      <c r="P63" s="45" t="s">
        <v>180</v>
      </c>
    </row>
    <row r="64" spans="1:16" ht="12.75" customHeight="1" thickBot="1" x14ac:dyDescent="0.25">
      <c r="A64" s="10" t="str">
        <f t="shared" si="6"/>
        <v> JO 45.29 </v>
      </c>
      <c r="B64" s="3" t="str">
        <f t="shared" si="7"/>
        <v>I</v>
      </c>
      <c r="C64" s="10">
        <f t="shared" si="8"/>
        <v>37194.351000000002</v>
      </c>
      <c r="D64" s="12" t="str">
        <f t="shared" si="9"/>
        <v>vis</v>
      </c>
      <c r="E64" s="42">
        <f>VLOOKUP(C64,Active!C$21:E$973,3,FALSE)</f>
        <v>29.987858429728547</v>
      </c>
      <c r="F64" s="3" t="s">
        <v>49</v>
      </c>
      <c r="G64" s="12" t="str">
        <f t="shared" si="10"/>
        <v>37194.351</v>
      </c>
      <c r="H64" s="10">
        <f t="shared" si="11"/>
        <v>-15018</v>
      </c>
      <c r="I64" s="43" t="s">
        <v>199</v>
      </c>
      <c r="J64" s="44" t="s">
        <v>200</v>
      </c>
      <c r="K64" s="43">
        <v>-15018</v>
      </c>
      <c r="L64" s="43" t="s">
        <v>201</v>
      </c>
      <c r="M64" s="44" t="s">
        <v>55</v>
      </c>
      <c r="N64" s="44"/>
      <c r="O64" s="45" t="s">
        <v>179</v>
      </c>
      <c r="P64" s="45" t="s">
        <v>187</v>
      </c>
    </row>
    <row r="65" spans="1:16" ht="12.75" customHeight="1" thickBot="1" x14ac:dyDescent="0.25">
      <c r="A65" s="10" t="str">
        <f t="shared" si="6"/>
        <v> JO 45.29 </v>
      </c>
      <c r="B65" s="3" t="str">
        <f t="shared" si="7"/>
        <v>I</v>
      </c>
      <c r="C65" s="10">
        <f t="shared" si="8"/>
        <v>37201.353000000003</v>
      </c>
      <c r="D65" s="12" t="str">
        <f t="shared" si="9"/>
        <v>vis</v>
      </c>
      <c r="E65" s="42">
        <f>VLOOKUP(C65,Active!C$21:E$973,3,FALSE)</f>
        <v>35.998133925634271</v>
      </c>
      <c r="F65" s="3" t="s">
        <v>49</v>
      </c>
      <c r="G65" s="12" t="str">
        <f t="shared" si="10"/>
        <v>37201.353</v>
      </c>
      <c r="H65" s="10">
        <f t="shared" si="11"/>
        <v>-15012</v>
      </c>
      <c r="I65" s="43" t="s">
        <v>202</v>
      </c>
      <c r="J65" s="44" t="s">
        <v>203</v>
      </c>
      <c r="K65" s="43">
        <v>-15012</v>
      </c>
      <c r="L65" s="43" t="s">
        <v>204</v>
      </c>
      <c r="M65" s="44" t="s">
        <v>55</v>
      </c>
      <c r="N65" s="44"/>
      <c r="O65" s="45" t="s">
        <v>179</v>
      </c>
      <c r="P65" s="45" t="s">
        <v>187</v>
      </c>
    </row>
    <row r="66" spans="1:16" ht="12.75" customHeight="1" thickBot="1" x14ac:dyDescent="0.25">
      <c r="A66" s="10" t="str">
        <f t="shared" si="6"/>
        <v> JO 45.29 </v>
      </c>
      <c r="B66" s="3" t="str">
        <f t="shared" si="7"/>
        <v>I</v>
      </c>
      <c r="C66" s="10">
        <f t="shared" si="8"/>
        <v>37201.381000000001</v>
      </c>
      <c r="D66" s="12" t="str">
        <f t="shared" si="9"/>
        <v>vis</v>
      </c>
      <c r="E66" s="42">
        <f>VLOOKUP(C66,Active!C$21:E$973,3,FALSE)</f>
        <v>36.022168160692239</v>
      </c>
      <c r="F66" s="3" t="s">
        <v>49</v>
      </c>
      <c r="G66" s="12" t="str">
        <f t="shared" si="10"/>
        <v>37201.381</v>
      </c>
      <c r="H66" s="10">
        <f t="shared" si="11"/>
        <v>-15012</v>
      </c>
      <c r="I66" s="43" t="s">
        <v>205</v>
      </c>
      <c r="J66" s="44" t="s">
        <v>206</v>
      </c>
      <c r="K66" s="43">
        <v>-15012</v>
      </c>
      <c r="L66" s="43" t="s">
        <v>157</v>
      </c>
      <c r="M66" s="44" t="s">
        <v>55</v>
      </c>
      <c r="N66" s="44"/>
      <c r="O66" s="45" t="s">
        <v>179</v>
      </c>
      <c r="P66" s="45" t="s">
        <v>187</v>
      </c>
    </row>
    <row r="67" spans="1:16" ht="12.75" customHeight="1" thickBot="1" x14ac:dyDescent="0.25">
      <c r="A67" s="10" t="str">
        <f t="shared" si="6"/>
        <v> JO 45.29 </v>
      </c>
      <c r="B67" s="3" t="str">
        <f t="shared" si="7"/>
        <v>I</v>
      </c>
      <c r="C67" s="10">
        <f t="shared" si="8"/>
        <v>37202.519</v>
      </c>
      <c r="D67" s="12" t="str">
        <f t="shared" si="9"/>
        <v>vis</v>
      </c>
      <c r="E67" s="42">
        <f>VLOOKUP(C67,Active!C$21:E$973,3,FALSE)</f>
        <v>36.998988142745134</v>
      </c>
      <c r="F67" s="3" t="s">
        <v>49</v>
      </c>
      <c r="G67" s="12" t="str">
        <f t="shared" si="10"/>
        <v>37202.519</v>
      </c>
      <c r="H67" s="10">
        <f t="shared" si="11"/>
        <v>-15011</v>
      </c>
      <c r="I67" s="43" t="s">
        <v>207</v>
      </c>
      <c r="J67" s="44" t="s">
        <v>208</v>
      </c>
      <c r="K67" s="43">
        <v>-15011</v>
      </c>
      <c r="L67" s="43" t="s">
        <v>209</v>
      </c>
      <c r="M67" s="44" t="s">
        <v>55</v>
      </c>
      <c r="N67" s="44"/>
      <c r="O67" s="45" t="s">
        <v>179</v>
      </c>
      <c r="P67" s="45" t="s">
        <v>187</v>
      </c>
    </row>
    <row r="68" spans="1:16" ht="12.75" customHeight="1" thickBot="1" x14ac:dyDescent="0.25">
      <c r="A68" s="10" t="str">
        <f t="shared" si="6"/>
        <v> JO 45.29 </v>
      </c>
      <c r="B68" s="3" t="str">
        <f t="shared" si="7"/>
        <v>I</v>
      </c>
      <c r="C68" s="10">
        <f t="shared" si="8"/>
        <v>37222.343999999997</v>
      </c>
      <c r="D68" s="12" t="str">
        <f t="shared" si="9"/>
        <v>vis</v>
      </c>
      <c r="E68" s="42">
        <f>VLOOKUP(C68,Active!C$21:E$973,3,FALSE)</f>
        <v>54.016084930278204</v>
      </c>
      <c r="F68" s="3" t="s">
        <v>49</v>
      </c>
      <c r="G68" s="12" t="str">
        <f t="shared" si="10"/>
        <v>37222.344</v>
      </c>
      <c r="H68" s="10">
        <f t="shared" si="11"/>
        <v>-14994</v>
      </c>
      <c r="I68" s="43" t="s">
        <v>210</v>
      </c>
      <c r="J68" s="44" t="s">
        <v>211</v>
      </c>
      <c r="K68" s="43">
        <v>-14994</v>
      </c>
      <c r="L68" s="43" t="s">
        <v>212</v>
      </c>
      <c r="M68" s="44" t="s">
        <v>55</v>
      </c>
      <c r="N68" s="44"/>
      <c r="O68" s="45" t="s">
        <v>179</v>
      </c>
      <c r="P68" s="45" t="s">
        <v>187</v>
      </c>
    </row>
    <row r="69" spans="1:16" ht="12.75" customHeight="1" thickBot="1" x14ac:dyDescent="0.25">
      <c r="A69" s="10" t="str">
        <f t="shared" si="6"/>
        <v> BRNO 30.36 </v>
      </c>
      <c r="B69" s="3" t="str">
        <f t="shared" si="7"/>
        <v>I</v>
      </c>
      <c r="C69" s="10">
        <f t="shared" si="8"/>
        <v>37575.345999999998</v>
      </c>
      <c r="D69" s="12" t="str">
        <f t="shared" si="9"/>
        <v>vis</v>
      </c>
      <c r="E69" s="42">
        <f>VLOOKUP(C69,Active!C$21:E$973,3,FALSE)</f>
        <v>357.02083651633814</v>
      </c>
      <c r="F69" s="3" t="s">
        <v>49</v>
      </c>
      <c r="G69" s="12" t="str">
        <f t="shared" si="10"/>
        <v>37575.346</v>
      </c>
      <c r="H69" s="10">
        <f t="shared" si="11"/>
        <v>-14691</v>
      </c>
      <c r="I69" s="43" t="s">
        <v>213</v>
      </c>
      <c r="J69" s="44" t="s">
        <v>214</v>
      </c>
      <c r="K69" s="43">
        <v>-14691</v>
      </c>
      <c r="L69" s="43" t="s">
        <v>212</v>
      </c>
      <c r="M69" s="44" t="s">
        <v>55</v>
      </c>
      <c r="N69" s="44"/>
      <c r="O69" s="45" t="s">
        <v>56</v>
      </c>
      <c r="P69" s="45" t="s">
        <v>196</v>
      </c>
    </row>
    <row r="70" spans="1:16" ht="12.75" customHeight="1" thickBot="1" x14ac:dyDescent="0.25">
      <c r="A70" s="10" t="str">
        <f t="shared" si="6"/>
        <v> JO 45.29 </v>
      </c>
      <c r="B70" s="3" t="str">
        <f t="shared" si="7"/>
        <v>I</v>
      </c>
      <c r="C70" s="10">
        <f t="shared" si="8"/>
        <v>37582.377999999997</v>
      </c>
      <c r="D70" s="12" t="str">
        <f t="shared" si="9"/>
        <v>vis</v>
      </c>
      <c r="E70" s="42">
        <f>VLOOKUP(C70,Active!C$21:E$973,3,FALSE)</f>
        <v>363.05686297837786</v>
      </c>
      <c r="F70" s="3" t="s">
        <v>49</v>
      </c>
      <c r="G70" s="12" t="str">
        <f t="shared" si="10"/>
        <v>37582.378</v>
      </c>
      <c r="H70" s="10">
        <f t="shared" si="11"/>
        <v>-14685</v>
      </c>
      <c r="I70" s="43" t="s">
        <v>215</v>
      </c>
      <c r="J70" s="44" t="s">
        <v>216</v>
      </c>
      <c r="K70" s="43">
        <v>-14685</v>
      </c>
      <c r="L70" s="43" t="s">
        <v>217</v>
      </c>
      <c r="M70" s="44" t="s">
        <v>55</v>
      </c>
      <c r="N70" s="44"/>
      <c r="O70" s="45" t="s">
        <v>179</v>
      </c>
      <c r="P70" s="45" t="s">
        <v>187</v>
      </c>
    </row>
    <row r="71" spans="1:16" ht="12.75" customHeight="1" thickBot="1" x14ac:dyDescent="0.25">
      <c r="A71" s="10" t="str">
        <f t="shared" si="6"/>
        <v> BRNO 30.36 </v>
      </c>
      <c r="B71" s="3" t="str">
        <f t="shared" si="7"/>
        <v>I</v>
      </c>
      <c r="C71" s="10">
        <f t="shared" si="8"/>
        <v>37659.218000000001</v>
      </c>
      <c r="D71" s="12" t="str">
        <f t="shared" si="9"/>
        <v>vis</v>
      </c>
      <c r="E71" s="42">
        <f>VLOOKUP(C71,Active!C$21:E$973,3,FALSE)</f>
        <v>429.01367090545466</v>
      </c>
      <c r="F71" s="3" t="s">
        <v>49</v>
      </c>
      <c r="G71" s="12" t="str">
        <f t="shared" si="10"/>
        <v>37659.218</v>
      </c>
      <c r="H71" s="10">
        <f t="shared" si="11"/>
        <v>-14619</v>
      </c>
      <c r="I71" s="43" t="s">
        <v>218</v>
      </c>
      <c r="J71" s="44" t="s">
        <v>219</v>
      </c>
      <c r="K71" s="43">
        <v>-14619</v>
      </c>
      <c r="L71" s="43" t="s">
        <v>220</v>
      </c>
      <c r="M71" s="44" t="s">
        <v>55</v>
      </c>
      <c r="N71" s="44"/>
      <c r="O71" s="45" t="s">
        <v>56</v>
      </c>
      <c r="P71" s="45" t="s">
        <v>196</v>
      </c>
    </row>
    <row r="72" spans="1:16" ht="12.75" customHeight="1" thickBot="1" x14ac:dyDescent="0.25">
      <c r="A72" s="10" t="str">
        <f t="shared" si="6"/>
        <v> BRNO 30.36 </v>
      </c>
      <c r="B72" s="3" t="str">
        <f t="shared" si="7"/>
        <v>I</v>
      </c>
      <c r="C72" s="10">
        <f t="shared" si="8"/>
        <v>37788.557000000001</v>
      </c>
      <c r="D72" s="12" t="str">
        <f t="shared" si="9"/>
        <v>vis</v>
      </c>
      <c r="E72" s="42">
        <f>VLOOKUP(C72,Active!C$21:E$973,3,FALSE)</f>
        <v>540.03381120321319</v>
      </c>
      <c r="F72" s="3" t="s">
        <v>49</v>
      </c>
      <c r="G72" s="12" t="str">
        <f t="shared" si="10"/>
        <v>37788.557</v>
      </c>
      <c r="H72" s="10">
        <f t="shared" si="11"/>
        <v>-14508</v>
      </c>
      <c r="I72" s="43" t="s">
        <v>221</v>
      </c>
      <c r="J72" s="44" t="s">
        <v>222</v>
      </c>
      <c r="K72" s="43">
        <v>-14508</v>
      </c>
      <c r="L72" s="43" t="s">
        <v>223</v>
      </c>
      <c r="M72" s="44" t="s">
        <v>55</v>
      </c>
      <c r="N72" s="44"/>
      <c r="O72" s="45" t="s">
        <v>56</v>
      </c>
      <c r="P72" s="45" t="s">
        <v>196</v>
      </c>
    </row>
    <row r="73" spans="1:16" ht="12.75" customHeight="1" thickBot="1" x14ac:dyDescent="0.25">
      <c r="A73" s="10" t="str">
        <f t="shared" si="6"/>
        <v> BRNO 30.36 </v>
      </c>
      <c r="B73" s="3" t="str">
        <f t="shared" si="7"/>
        <v>I</v>
      </c>
      <c r="C73" s="10">
        <f t="shared" si="8"/>
        <v>37907.404000000002</v>
      </c>
      <c r="D73" s="12" t="str">
        <f t="shared" si="9"/>
        <v>vis</v>
      </c>
      <c r="E73" s="42">
        <f>VLOOKUP(C73,Active!C$21:E$973,3,FALSE)</f>
        <v>642.0479802780311</v>
      </c>
      <c r="F73" s="3" t="s">
        <v>49</v>
      </c>
      <c r="G73" s="12" t="str">
        <f t="shared" si="10"/>
        <v>37907.404</v>
      </c>
      <c r="H73" s="10">
        <f t="shared" si="11"/>
        <v>-14406</v>
      </c>
      <c r="I73" s="43" t="s">
        <v>224</v>
      </c>
      <c r="J73" s="44" t="s">
        <v>225</v>
      </c>
      <c r="K73" s="43">
        <v>-14406</v>
      </c>
      <c r="L73" s="43" t="s">
        <v>116</v>
      </c>
      <c r="M73" s="44" t="s">
        <v>55</v>
      </c>
      <c r="N73" s="44"/>
      <c r="O73" s="45" t="s">
        <v>56</v>
      </c>
      <c r="P73" s="45" t="s">
        <v>196</v>
      </c>
    </row>
    <row r="74" spans="1:16" ht="12.75" customHeight="1" thickBot="1" x14ac:dyDescent="0.25">
      <c r="A74" s="10" t="str">
        <f t="shared" si="6"/>
        <v> BRNO 30.36 </v>
      </c>
      <c r="B74" s="3" t="str">
        <f t="shared" si="7"/>
        <v>I</v>
      </c>
      <c r="C74" s="10">
        <f t="shared" si="8"/>
        <v>38197.457000000002</v>
      </c>
      <c r="D74" s="12" t="str">
        <f t="shared" si="9"/>
        <v>vis</v>
      </c>
      <c r="E74" s="42">
        <f>VLOOKUP(C74,Active!C$21:E$973,3,FALSE)</f>
        <v>891.01947962305269</v>
      </c>
      <c r="F74" s="3" t="s">
        <v>49</v>
      </c>
      <c r="G74" s="12" t="str">
        <f t="shared" si="10"/>
        <v>38197.457</v>
      </c>
      <c r="H74" s="10">
        <f t="shared" si="11"/>
        <v>-14157</v>
      </c>
      <c r="I74" s="43" t="s">
        <v>226</v>
      </c>
      <c r="J74" s="44" t="s">
        <v>227</v>
      </c>
      <c r="K74" s="43">
        <v>-14157</v>
      </c>
      <c r="L74" s="43" t="s">
        <v>228</v>
      </c>
      <c r="M74" s="44" t="s">
        <v>55</v>
      </c>
      <c r="N74" s="44"/>
      <c r="O74" s="45" t="s">
        <v>56</v>
      </c>
      <c r="P74" s="45" t="s">
        <v>196</v>
      </c>
    </row>
    <row r="75" spans="1:16" ht="12.75" customHeight="1" thickBot="1" x14ac:dyDescent="0.25">
      <c r="A75" s="10" t="str">
        <f t="shared" ref="A75:A106" si="12">P75</f>
        <v> BRNO 30.36 </v>
      </c>
      <c r="B75" s="3" t="str">
        <f t="shared" ref="B75:B106" si="13">IF(H75=INT(H75),"I","II")</f>
        <v>I</v>
      </c>
      <c r="C75" s="10">
        <f t="shared" ref="C75:C106" si="14">1*G75</f>
        <v>38204.470999999998</v>
      </c>
      <c r="D75" s="12" t="str">
        <f t="shared" ref="D75:D106" si="15">VLOOKUP(F75,I$1:J$5,2,FALSE)</f>
        <v>vis</v>
      </c>
      <c r="E75" s="42">
        <f>VLOOKUP(C75,Active!C$21:E$973,3,FALSE)</f>
        <v>897.0400555054083</v>
      </c>
      <c r="F75" s="3" t="s">
        <v>49</v>
      </c>
      <c r="G75" s="12" t="str">
        <f t="shared" ref="G75:G106" si="16">MID(I75,3,LEN(I75)-3)</f>
        <v>38204.471</v>
      </c>
      <c r="H75" s="10">
        <f t="shared" ref="H75:H106" si="17">1*K75</f>
        <v>-14151</v>
      </c>
      <c r="I75" s="43" t="s">
        <v>229</v>
      </c>
      <c r="J75" s="44" t="s">
        <v>230</v>
      </c>
      <c r="K75" s="43">
        <v>-14151</v>
      </c>
      <c r="L75" s="43" t="s">
        <v>223</v>
      </c>
      <c r="M75" s="44" t="s">
        <v>55</v>
      </c>
      <c r="N75" s="44"/>
      <c r="O75" s="45" t="s">
        <v>56</v>
      </c>
      <c r="P75" s="45" t="s">
        <v>196</v>
      </c>
    </row>
    <row r="76" spans="1:16" ht="12.75" customHeight="1" thickBot="1" x14ac:dyDescent="0.25">
      <c r="A76" s="10" t="str">
        <f t="shared" si="12"/>
        <v> BRNO 30.36 </v>
      </c>
      <c r="B76" s="3" t="str">
        <f t="shared" si="13"/>
        <v>I</v>
      </c>
      <c r="C76" s="10">
        <f t="shared" si="14"/>
        <v>38239.438999999998</v>
      </c>
      <c r="D76" s="12" t="str">
        <f t="shared" si="15"/>
        <v>vis</v>
      </c>
      <c r="E76" s="42">
        <f>VLOOKUP(C76,Active!C$21:E$973,3,FALSE)</f>
        <v>927.05538163234678</v>
      </c>
      <c r="F76" s="3" t="s">
        <v>49</v>
      </c>
      <c r="G76" s="12" t="str">
        <f t="shared" si="16"/>
        <v>38239.439</v>
      </c>
      <c r="H76" s="10">
        <f t="shared" si="17"/>
        <v>-14121</v>
      </c>
      <c r="I76" s="43" t="s">
        <v>231</v>
      </c>
      <c r="J76" s="44" t="s">
        <v>232</v>
      </c>
      <c r="K76" s="43">
        <v>-14121</v>
      </c>
      <c r="L76" s="43" t="s">
        <v>233</v>
      </c>
      <c r="M76" s="44" t="s">
        <v>55</v>
      </c>
      <c r="N76" s="44"/>
      <c r="O76" s="45" t="s">
        <v>56</v>
      </c>
      <c r="P76" s="45" t="s">
        <v>196</v>
      </c>
    </row>
    <row r="77" spans="1:16" ht="12.75" customHeight="1" thickBot="1" x14ac:dyDescent="0.25">
      <c r="A77" s="10" t="str">
        <f t="shared" si="12"/>
        <v> BRNO 30.36 </v>
      </c>
      <c r="B77" s="3" t="str">
        <f t="shared" si="13"/>
        <v>I</v>
      </c>
      <c r="C77" s="10">
        <f t="shared" si="14"/>
        <v>38281.345000000001</v>
      </c>
      <c r="D77" s="12" t="str">
        <f t="shared" si="15"/>
        <v>vis</v>
      </c>
      <c r="E77" s="42">
        <f>VLOOKUP(C77,Active!C$21:E$973,3,FALSE)</f>
        <v>963.02604786077109</v>
      </c>
      <c r="F77" s="3" t="s">
        <v>49</v>
      </c>
      <c r="G77" s="12" t="str">
        <f t="shared" si="16"/>
        <v>38281.345</v>
      </c>
      <c r="H77" s="10">
        <f t="shared" si="17"/>
        <v>-14085</v>
      </c>
      <c r="I77" s="43" t="s">
        <v>234</v>
      </c>
      <c r="J77" s="44" t="s">
        <v>235</v>
      </c>
      <c r="K77" s="43">
        <v>-14085</v>
      </c>
      <c r="L77" s="43" t="s">
        <v>128</v>
      </c>
      <c r="M77" s="44" t="s">
        <v>55</v>
      </c>
      <c r="N77" s="44"/>
      <c r="O77" s="45" t="s">
        <v>56</v>
      </c>
      <c r="P77" s="45" t="s">
        <v>196</v>
      </c>
    </row>
    <row r="78" spans="1:16" ht="12.75" customHeight="1" thickBot="1" x14ac:dyDescent="0.25">
      <c r="A78" s="10" t="str">
        <f t="shared" si="12"/>
        <v> BRNO 30.36 </v>
      </c>
      <c r="B78" s="3" t="str">
        <f t="shared" si="13"/>
        <v>I</v>
      </c>
      <c r="C78" s="10">
        <f t="shared" si="14"/>
        <v>38501.565999999999</v>
      </c>
      <c r="D78" s="12" t="str">
        <f t="shared" si="15"/>
        <v>vis</v>
      </c>
      <c r="E78" s="42">
        <f>VLOOKUP(C78,Active!C$21:E$973,3,FALSE)</f>
        <v>1152.0561649678496</v>
      </c>
      <c r="F78" s="3" t="s">
        <v>49</v>
      </c>
      <c r="G78" s="12" t="str">
        <f t="shared" si="16"/>
        <v>38501.566</v>
      </c>
      <c r="H78" s="10">
        <f t="shared" si="17"/>
        <v>-13896</v>
      </c>
      <c r="I78" s="43" t="s">
        <v>236</v>
      </c>
      <c r="J78" s="44" t="s">
        <v>237</v>
      </c>
      <c r="K78" s="43">
        <v>-13896</v>
      </c>
      <c r="L78" s="43" t="s">
        <v>116</v>
      </c>
      <c r="M78" s="44" t="s">
        <v>55</v>
      </c>
      <c r="N78" s="44"/>
      <c r="O78" s="45" t="s">
        <v>56</v>
      </c>
      <c r="P78" s="45" t="s">
        <v>196</v>
      </c>
    </row>
    <row r="79" spans="1:16" ht="12.75" customHeight="1" thickBot="1" x14ac:dyDescent="0.25">
      <c r="A79" s="10" t="str">
        <f t="shared" si="12"/>
        <v> BRNO 30.36 </v>
      </c>
      <c r="B79" s="3" t="str">
        <f t="shared" si="13"/>
        <v>I</v>
      </c>
      <c r="C79" s="10">
        <f t="shared" si="14"/>
        <v>38550.47</v>
      </c>
      <c r="D79" s="12" t="str">
        <f t="shared" si="15"/>
        <v>vis</v>
      </c>
      <c r="E79" s="42">
        <f>VLOOKUP(C79,Active!C$21:E$973,3,FALSE)</f>
        <v>1194.0336732300277</v>
      </c>
      <c r="F79" s="3" t="s">
        <v>49</v>
      </c>
      <c r="G79" s="12" t="str">
        <f t="shared" si="16"/>
        <v>38550.470</v>
      </c>
      <c r="H79" s="10">
        <f t="shared" si="17"/>
        <v>-13854</v>
      </c>
      <c r="I79" s="43" t="s">
        <v>238</v>
      </c>
      <c r="J79" s="44" t="s">
        <v>239</v>
      </c>
      <c r="K79" s="43">
        <v>-13854</v>
      </c>
      <c r="L79" s="43" t="s">
        <v>240</v>
      </c>
      <c r="M79" s="44" t="s">
        <v>55</v>
      </c>
      <c r="N79" s="44"/>
      <c r="O79" s="45" t="s">
        <v>56</v>
      </c>
      <c r="P79" s="45" t="s">
        <v>196</v>
      </c>
    </row>
    <row r="80" spans="1:16" ht="12.75" customHeight="1" thickBot="1" x14ac:dyDescent="0.25">
      <c r="A80" s="10" t="str">
        <f t="shared" si="12"/>
        <v> BRNO 30.36 </v>
      </c>
      <c r="B80" s="3" t="str">
        <f t="shared" si="13"/>
        <v>I</v>
      </c>
      <c r="C80" s="10">
        <f t="shared" si="14"/>
        <v>38550.493000000002</v>
      </c>
      <c r="D80" s="12" t="str">
        <f t="shared" si="15"/>
        <v>vis</v>
      </c>
      <c r="E80" s="42">
        <f>VLOOKUP(C80,Active!C$21:E$973,3,FALSE)</f>
        <v>1194.0534156373988</v>
      </c>
      <c r="F80" s="3" t="s">
        <v>49</v>
      </c>
      <c r="G80" s="12" t="str">
        <f t="shared" si="16"/>
        <v>38550.493</v>
      </c>
      <c r="H80" s="10">
        <f t="shared" si="17"/>
        <v>-13854</v>
      </c>
      <c r="I80" s="43" t="s">
        <v>241</v>
      </c>
      <c r="J80" s="44" t="s">
        <v>242</v>
      </c>
      <c r="K80" s="43">
        <v>-13854</v>
      </c>
      <c r="L80" s="43" t="s">
        <v>243</v>
      </c>
      <c r="M80" s="44" t="s">
        <v>55</v>
      </c>
      <c r="N80" s="44"/>
      <c r="O80" s="45" t="s">
        <v>56</v>
      </c>
      <c r="P80" s="45" t="s">
        <v>196</v>
      </c>
    </row>
    <row r="81" spans="1:16" ht="12.75" customHeight="1" thickBot="1" x14ac:dyDescent="0.25">
      <c r="A81" s="10" t="str">
        <f t="shared" si="12"/>
        <v> BRNO 30.36 </v>
      </c>
      <c r="B81" s="3" t="str">
        <f t="shared" si="13"/>
        <v>I</v>
      </c>
      <c r="C81" s="10">
        <f t="shared" si="14"/>
        <v>38557.449999999997</v>
      </c>
      <c r="D81" s="12" t="str">
        <f t="shared" si="15"/>
        <v>pg</v>
      </c>
      <c r="E81" s="42">
        <f>VLOOKUP(C81,Active!C$21:E$973,3,FALSE)</f>
        <v>1200.0250646840971</v>
      </c>
      <c r="F81" s="3" t="str">
        <f>LEFT(M81,1)</f>
        <v>P</v>
      </c>
      <c r="G81" s="12" t="str">
        <f t="shared" si="16"/>
        <v>38557.450</v>
      </c>
      <c r="H81" s="10">
        <f t="shared" si="17"/>
        <v>-13848</v>
      </c>
      <c r="I81" s="43" t="s">
        <v>244</v>
      </c>
      <c r="J81" s="44" t="s">
        <v>245</v>
      </c>
      <c r="K81" s="43">
        <v>-13848</v>
      </c>
      <c r="L81" s="43" t="s">
        <v>246</v>
      </c>
      <c r="M81" s="44" t="s">
        <v>55</v>
      </c>
      <c r="N81" s="44"/>
      <c r="O81" s="45" t="s">
        <v>56</v>
      </c>
      <c r="P81" s="45" t="s">
        <v>196</v>
      </c>
    </row>
    <row r="82" spans="1:16" ht="12.75" customHeight="1" thickBot="1" x14ac:dyDescent="0.25">
      <c r="A82" s="10" t="str">
        <f t="shared" si="12"/>
        <v> BRNO 30.36 </v>
      </c>
      <c r="B82" s="3" t="str">
        <f t="shared" si="13"/>
        <v>I</v>
      </c>
      <c r="C82" s="10">
        <f t="shared" si="14"/>
        <v>38585.428999999996</v>
      </c>
      <c r="D82" s="12" t="str">
        <f t="shared" si="15"/>
        <v>pg</v>
      </c>
      <c r="E82" s="42">
        <f>VLOOKUP(C82,Active!C$21:E$973,3,FALSE)</f>
        <v>1224.0412740671209</v>
      </c>
      <c r="F82" s="3" t="str">
        <f>LEFT(M82,1)</f>
        <v>P</v>
      </c>
      <c r="G82" s="12" t="str">
        <f t="shared" si="16"/>
        <v>38585.429</v>
      </c>
      <c r="H82" s="10">
        <f t="shared" si="17"/>
        <v>-13824</v>
      </c>
      <c r="I82" s="43" t="s">
        <v>247</v>
      </c>
      <c r="J82" s="44" t="s">
        <v>248</v>
      </c>
      <c r="K82" s="43">
        <v>-13824</v>
      </c>
      <c r="L82" s="43" t="s">
        <v>125</v>
      </c>
      <c r="M82" s="44" t="s">
        <v>55</v>
      </c>
      <c r="N82" s="44"/>
      <c r="O82" s="45" t="s">
        <v>56</v>
      </c>
      <c r="P82" s="45" t="s">
        <v>196</v>
      </c>
    </row>
    <row r="83" spans="1:16" ht="12.75" customHeight="1" thickBot="1" x14ac:dyDescent="0.25">
      <c r="A83" s="10" t="str">
        <f t="shared" si="12"/>
        <v> BRNO 30.36 </v>
      </c>
      <c r="B83" s="3" t="str">
        <f t="shared" si="13"/>
        <v>I</v>
      </c>
      <c r="C83" s="10">
        <f t="shared" si="14"/>
        <v>38585.455999999998</v>
      </c>
      <c r="D83" s="12" t="str">
        <f t="shared" si="15"/>
        <v>pg</v>
      </c>
      <c r="E83" s="42">
        <f>VLOOKUP(C83,Active!C$21:E$973,3,FALSE)</f>
        <v>1224.064449936644</v>
      </c>
      <c r="F83" s="3" t="str">
        <f>LEFT(M83,1)</f>
        <v>P</v>
      </c>
      <c r="G83" s="12" t="str">
        <f t="shared" si="16"/>
        <v>38585.456</v>
      </c>
      <c r="H83" s="10">
        <f t="shared" si="17"/>
        <v>-13824</v>
      </c>
      <c r="I83" s="43" t="s">
        <v>249</v>
      </c>
      <c r="J83" s="44" t="s">
        <v>250</v>
      </c>
      <c r="K83" s="43">
        <v>-13824</v>
      </c>
      <c r="L83" s="43" t="s">
        <v>251</v>
      </c>
      <c r="M83" s="44" t="s">
        <v>55</v>
      </c>
      <c r="N83" s="44"/>
      <c r="O83" s="45" t="s">
        <v>56</v>
      </c>
      <c r="P83" s="45" t="s">
        <v>196</v>
      </c>
    </row>
    <row r="84" spans="1:16" ht="12.75" customHeight="1" thickBot="1" x14ac:dyDescent="0.25">
      <c r="A84" s="10" t="str">
        <f t="shared" si="12"/>
        <v> BRNO 30.36 </v>
      </c>
      <c r="B84" s="3" t="str">
        <f t="shared" si="13"/>
        <v>I</v>
      </c>
      <c r="C84" s="10">
        <f t="shared" si="14"/>
        <v>38697.264000000003</v>
      </c>
      <c r="D84" s="12" t="str">
        <f t="shared" si="15"/>
        <v>pg</v>
      </c>
      <c r="E84" s="42">
        <f>VLOOKUP(C84,Active!C$21:E$973,3,FALSE)</f>
        <v>1320.0365839906594</v>
      </c>
      <c r="F84" s="3" t="str">
        <f>LEFT(M84,1)</f>
        <v>P</v>
      </c>
      <c r="G84" s="12" t="str">
        <f t="shared" si="16"/>
        <v>38697.264</v>
      </c>
      <c r="H84" s="10">
        <f t="shared" si="17"/>
        <v>-13728</v>
      </c>
      <c r="I84" s="43" t="s">
        <v>252</v>
      </c>
      <c r="J84" s="44" t="s">
        <v>253</v>
      </c>
      <c r="K84" s="43">
        <v>-13728</v>
      </c>
      <c r="L84" s="43" t="s">
        <v>212</v>
      </c>
      <c r="M84" s="44" t="s">
        <v>55</v>
      </c>
      <c r="N84" s="44"/>
      <c r="O84" s="45" t="s">
        <v>56</v>
      </c>
      <c r="P84" s="45" t="s">
        <v>196</v>
      </c>
    </row>
    <row r="85" spans="1:16" ht="12.75" customHeight="1" thickBot="1" x14ac:dyDescent="0.25">
      <c r="A85" s="10" t="str">
        <f t="shared" si="12"/>
        <v> BRNO 30.36 </v>
      </c>
      <c r="B85" s="3" t="str">
        <f t="shared" si="13"/>
        <v>I</v>
      </c>
      <c r="C85" s="10">
        <f t="shared" si="14"/>
        <v>38882.53</v>
      </c>
      <c r="D85" s="12" t="str">
        <f t="shared" si="15"/>
        <v>pg</v>
      </c>
      <c r="E85" s="42">
        <f>VLOOKUP(C85,Active!C$21:E$973,3,FALSE)</f>
        <v>1479.0625337227905</v>
      </c>
      <c r="F85" s="3" t="str">
        <f>LEFT(M85,1)</f>
        <v>P</v>
      </c>
      <c r="G85" s="12" t="str">
        <f t="shared" si="16"/>
        <v>38882.530</v>
      </c>
      <c r="H85" s="10">
        <f t="shared" si="17"/>
        <v>-13569</v>
      </c>
      <c r="I85" s="43" t="s">
        <v>254</v>
      </c>
      <c r="J85" s="44" t="s">
        <v>255</v>
      </c>
      <c r="K85" s="43">
        <v>-13569</v>
      </c>
      <c r="L85" s="43" t="s">
        <v>256</v>
      </c>
      <c r="M85" s="44" t="s">
        <v>55</v>
      </c>
      <c r="N85" s="44"/>
      <c r="O85" s="45" t="s">
        <v>56</v>
      </c>
      <c r="P85" s="45" t="s">
        <v>196</v>
      </c>
    </row>
    <row r="86" spans="1:16" ht="12.75" customHeight="1" thickBot="1" x14ac:dyDescent="0.25">
      <c r="A86" s="10" t="str">
        <f t="shared" si="12"/>
        <v> BRNO 30.36 </v>
      </c>
      <c r="B86" s="3" t="str">
        <f t="shared" si="13"/>
        <v>I</v>
      </c>
      <c r="C86" s="10">
        <f t="shared" si="14"/>
        <v>39256.495999999999</v>
      </c>
      <c r="D86" s="12" t="str">
        <f t="shared" si="15"/>
        <v>vis</v>
      </c>
      <c r="E86" s="42">
        <f>VLOOKUP(C86,Active!C$21:E$973,3,FALSE)</f>
        <v>1800.0620604439773</v>
      </c>
      <c r="F86" s="3" t="s">
        <v>49</v>
      </c>
      <c r="G86" s="12" t="str">
        <f t="shared" si="16"/>
        <v>39256.496</v>
      </c>
      <c r="H86" s="10">
        <f t="shared" si="17"/>
        <v>-13248</v>
      </c>
      <c r="I86" s="43" t="s">
        <v>257</v>
      </c>
      <c r="J86" s="44" t="s">
        <v>258</v>
      </c>
      <c r="K86" s="43">
        <v>-13248</v>
      </c>
      <c r="L86" s="43" t="s">
        <v>259</v>
      </c>
      <c r="M86" s="44" t="s">
        <v>55</v>
      </c>
      <c r="N86" s="44"/>
      <c r="O86" s="45" t="s">
        <v>56</v>
      </c>
      <c r="P86" s="45" t="s">
        <v>196</v>
      </c>
    </row>
    <row r="87" spans="1:16" ht="12.75" customHeight="1" thickBot="1" x14ac:dyDescent="0.25">
      <c r="A87" s="10" t="str">
        <f t="shared" si="12"/>
        <v> BRNO 30.36 </v>
      </c>
      <c r="B87" s="3" t="str">
        <f t="shared" si="13"/>
        <v>I</v>
      </c>
      <c r="C87" s="10">
        <f t="shared" si="14"/>
        <v>39942.589999999997</v>
      </c>
      <c r="D87" s="12" t="str">
        <f t="shared" si="15"/>
        <v>vis</v>
      </c>
      <c r="E87" s="42">
        <f>VLOOKUP(C87,Active!C$21:E$973,3,FALSE)</f>
        <v>2388.981505757843</v>
      </c>
      <c r="F87" s="3" t="s">
        <v>49</v>
      </c>
      <c r="G87" s="12" t="str">
        <f t="shared" si="16"/>
        <v>39942.590</v>
      </c>
      <c r="H87" s="10">
        <f t="shared" si="17"/>
        <v>-12659</v>
      </c>
      <c r="I87" s="43" t="s">
        <v>260</v>
      </c>
      <c r="J87" s="44" t="s">
        <v>261</v>
      </c>
      <c r="K87" s="43">
        <v>-12659</v>
      </c>
      <c r="L87" s="43" t="s">
        <v>262</v>
      </c>
      <c r="M87" s="44" t="s">
        <v>55</v>
      </c>
      <c r="N87" s="44"/>
      <c r="O87" s="45" t="s">
        <v>56</v>
      </c>
      <c r="P87" s="45" t="s">
        <v>196</v>
      </c>
    </row>
    <row r="88" spans="1:16" ht="12.75" customHeight="1" thickBot="1" x14ac:dyDescent="0.25">
      <c r="A88" s="10" t="str">
        <f t="shared" si="12"/>
        <v> BRNO 30.36 </v>
      </c>
      <c r="B88" s="3" t="str">
        <f t="shared" si="13"/>
        <v>I</v>
      </c>
      <c r="C88" s="10">
        <f t="shared" si="14"/>
        <v>40145.303</v>
      </c>
      <c r="D88" s="12" t="str">
        <f t="shared" si="15"/>
        <v>vis</v>
      </c>
      <c r="E88" s="42">
        <f>VLOOKUP(C88,Active!C$21:E$973,3,FALSE)</f>
        <v>2562.9833590285493</v>
      </c>
      <c r="F88" s="3" t="s">
        <v>49</v>
      </c>
      <c r="G88" s="12" t="str">
        <f t="shared" si="16"/>
        <v>40145.303</v>
      </c>
      <c r="H88" s="10">
        <f t="shared" si="17"/>
        <v>-12485</v>
      </c>
      <c r="I88" s="43" t="s">
        <v>263</v>
      </c>
      <c r="J88" s="44" t="s">
        <v>264</v>
      </c>
      <c r="K88" s="43">
        <v>-12485</v>
      </c>
      <c r="L88" s="43" t="s">
        <v>265</v>
      </c>
      <c r="M88" s="44" t="s">
        <v>55</v>
      </c>
      <c r="N88" s="44"/>
      <c r="O88" s="45" t="s">
        <v>56</v>
      </c>
      <c r="P88" s="45" t="s">
        <v>196</v>
      </c>
    </row>
    <row r="89" spans="1:16" ht="12.75" customHeight="1" thickBot="1" x14ac:dyDescent="0.25">
      <c r="A89" s="10" t="str">
        <f t="shared" si="12"/>
        <v> BRNO 30.36 </v>
      </c>
      <c r="B89" s="3" t="str">
        <f t="shared" si="13"/>
        <v>I</v>
      </c>
      <c r="C89" s="10">
        <f t="shared" si="14"/>
        <v>40152.283000000003</v>
      </c>
      <c r="D89" s="12" t="str">
        <f t="shared" si="15"/>
        <v>vis</v>
      </c>
      <c r="E89" s="42">
        <f>VLOOKUP(C89,Active!C$21:E$973,3,FALSE)</f>
        <v>2568.974750482625</v>
      </c>
      <c r="F89" s="3" t="s">
        <v>49</v>
      </c>
      <c r="G89" s="12" t="str">
        <f t="shared" si="16"/>
        <v>40152.283</v>
      </c>
      <c r="H89" s="10">
        <f t="shared" si="17"/>
        <v>-12479</v>
      </c>
      <c r="I89" s="43" t="s">
        <v>266</v>
      </c>
      <c r="J89" s="44" t="s">
        <v>267</v>
      </c>
      <c r="K89" s="43">
        <v>-12479</v>
      </c>
      <c r="L89" s="43" t="s">
        <v>268</v>
      </c>
      <c r="M89" s="44" t="s">
        <v>55</v>
      </c>
      <c r="N89" s="44"/>
      <c r="O89" s="45" t="s">
        <v>56</v>
      </c>
      <c r="P89" s="45" t="s">
        <v>196</v>
      </c>
    </row>
    <row r="90" spans="1:16" ht="12.75" customHeight="1" thickBot="1" x14ac:dyDescent="0.25">
      <c r="A90" s="10" t="str">
        <f t="shared" si="12"/>
        <v> BRNO 30.36 </v>
      </c>
      <c r="B90" s="3" t="str">
        <f t="shared" si="13"/>
        <v>I</v>
      </c>
      <c r="C90" s="10">
        <f t="shared" si="14"/>
        <v>40484.408000000003</v>
      </c>
      <c r="D90" s="12" t="str">
        <f t="shared" si="15"/>
        <v>vis</v>
      </c>
      <c r="E90" s="42">
        <f>VLOOKUP(C90,Active!C$21:E$973,3,FALSE)</f>
        <v>2854.0594047353488</v>
      </c>
      <c r="F90" s="3" t="s">
        <v>49</v>
      </c>
      <c r="G90" s="12" t="str">
        <f t="shared" si="16"/>
        <v>40484.408</v>
      </c>
      <c r="H90" s="10">
        <f t="shared" si="17"/>
        <v>-12194</v>
      </c>
      <c r="I90" s="43" t="s">
        <v>269</v>
      </c>
      <c r="J90" s="44" t="s">
        <v>270</v>
      </c>
      <c r="K90" s="43">
        <v>-12194</v>
      </c>
      <c r="L90" s="43" t="s">
        <v>240</v>
      </c>
      <c r="M90" s="44" t="s">
        <v>55</v>
      </c>
      <c r="N90" s="44"/>
      <c r="O90" s="45" t="s">
        <v>56</v>
      </c>
      <c r="P90" s="45" t="s">
        <v>196</v>
      </c>
    </row>
    <row r="91" spans="1:16" ht="12.75" customHeight="1" thickBot="1" x14ac:dyDescent="0.25">
      <c r="A91" s="10" t="str">
        <f t="shared" si="12"/>
        <v> BRNO 30.36 </v>
      </c>
      <c r="B91" s="3" t="str">
        <f t="shared" si="13"/>
        <v>I</v>
      </c>
      <c r="C91" s="10">
        <f t="shared" si="14"/>
        <v>40914.226999999999</v>
      </c>
      <c r="D91" s="12" t="str">
        <f t="shared" si="15"/>
        <v>vis</v>
      </c>
      <c r="E91" s="42">
        <f>VLOOKUP(C91,Active!C$21:E$973,3,FALSE)</f>
        <v>3223.0012218411084</v>
      </c>
      <c r="F91" s="3" t="s">
        <v>49</v>
      </c>
      <c r="G91" s="12" t="str">
        <f t="shared" si="16"/>
        <v>40914.227</v>
      </c>
      <c r="H91" s="10">
        <f t="shared" si="17"/>
        <v>-11825</v>
      </c>
      <c r="I91" s="43" t="s">
        <v>271</v>
      </c>
      <c r="J91" s="44" t="s">
        <v>272</v>
      </c>
      <c r="K91" s="43">
        <v>-11825</v>
      </c>
      <c r="L91" s="43" t="s">
        <v>273</v>
      </c>
      <c r="M91" s="44" t="s">
        <v>55</v>
      </c>
      <c r="N91" s="44"/>
      <c r="O91" s="45" t="s">
        <v>56</v>
      </c>
      <c r="P91" s="45" t="s">
        <v>196</v>
      </c>
    </row>
    <row r="92" spans="1:16" ht="12.75" customHeight="1" thickBot="1" x14ac:dyDescent="0.25">
      <c r="A92" s="10" t="str">
        <f t="shared" si="12"/>
        <v> BRNO 30.36 </v>
      </c>
      <c r="B92" s="3" t="str">
        <f t="shared" si="13"/>
        <v>I</v>
      </c>
      <c r="C92" s="10">
        <f t="shared" si="14"/>
        <v>41071.550999999999</v>
      </c>
      <c r="D92" s="12" t="str">
        <f t="shared" si="15"/>
        <v>vis</v>
      </c>
      <c r="E92" s="42">
        <f>VLOOKUP(C92,Active!C$21:E$973,3,FALSE)</f>
        <v>3358.0427217151187</v>
      </c>
      <c r="F92" s="3" t="s">
        <v>49</v>
      </c>
      <c r="G92" s="12" t="str">
        <f t="shared" si="16"/>
        <v>41071.551</v>
      </c>
      <c r="H92" s="10">
        <f t="shared" si="17"/>
        <v>-11690</v>
      </c>
      <c r="I92" s="43" t="s">
        <v>274</v>
      </c>
      <c r="J92" s="44" t="s">
        <v>275</v>
      </c>
      <c r="K92" s="43">
        <v>-11690</v>
      </c>
      <c r="L92" s="43" t="s">
        <v>276</v>
      </c>
      <c r="M92" s="44" t="s">
        <v>55</v>
      </c>
      <c r="N92" s="44"/>
      <c r="O92" s="45" t="s">
        <v>56</v>
      </c>
      <c r="P92" s="45" t="s">
        <v>196</v>
      </c>
    </row>
    <row r="93" spans="1:16" ht="12.75" customHeight="1" thickBot="1" x14ac:dyDescent="0.25">
      <c r="A93" s="10" t="str">
        <f t="shared" si="12"/>
        <v> BRNO 30.36 </v>
      </c>
      <c r="B93" s="3" t="str">
        <f t="shared" si="13"/>
        <v>I</v>
      </c>
      <c r="C93" s="10">
        <f t="shared" si="14"/>
        <v>41134.432999999997</v>
      </c>
      <c r="D93" s="12" t="str">
        <f t="shared" si="15"/>
        <v>vis</v>
      </c>
      <c r="E93" s="42">
        <f>VLOOKUP(C93,Active!C$21:E$973,3,FALSE)</f>
        <v>3412.01846346512</v>
      </c>
      <c r="F93" s="3" t="s">
        <v>49</v>
      </c>
      <c r="G93" s="12" t="str">
        <f t="shared" si="16"/>
        <v>41134.433</v>
      </c>
      <c r="H93" s="10">
        <f t="shared" si="17"/>
        <v>-11636</v>
      </c>
      <c r="I93" s="43" t="s">
        <v>277</v>
      </c>
      <c r="J93" s="44" t="s">
        <v>278</v>
      </c>
      <c r="K93" s="43">
        <v>-11636</v>
      </c>
      <c r="L93" s="43" t="s">
        <v>279</v>
      </c>
      <c r="M93" s="44" t="s">
        <v>55</v>
      </c>
      <c r="N93" s="44"/>
      <c r="O93" s="45" t="s">
        <v>56</v>
      </c>
      <c r="P93" s="45" t="s">
        <v>196</v>
      </c>
    </row>
    <row r="94" spans="1:16" ht="12.75" customHeight="1" thickBot="1" x14ac:dyDescent="0.25">
      <c r="A94" s="10" t="str">
        <f t="shared" si="12"/>
        <v> BRNO 30.36 </v>
      </c>
      <c r="B94" s="3" t="str">
        <f t="shared" si="13"/>
        <v>I</v>
      </c>
      <c r="C94" s="10">
        <f t="shared" si="14"/>
        <v>41599.283000000003</v>
      </c>
      <c r="D94" s="12" t="str">
        <f t="shared" si="15"/>
        <v>vis</v>
      </c>
      <c r="E94" s="42">
        <f>VLOOKUP(C94,Active!C$21:E$973,3,FALSE)</f>
        <v>3811.0296837267092</v>
      </c>
      <c r="F94" s="3" t="s">
        <v>49</v>
      </c>
      <c r="G94" s="12" t="str">
        <f t="shared" si="16"/>
        <v>41599.283</v>
      </c>
      <c r="H94" s="10">
        <f t="shared" si="17"/>
        <v>-11237</v>
      </c>
      <c r="I94" s="43" t="s">
        <v>280</v>
      </c>
      <c r="J94" s="44" t="s">
        <v>281</v>
      </c>
      <c r="K94" s="43">
        <v>-11237</v>
      </c>
      <c r="L94" s="43" t="s">
        <v>282</v>
      </c>
      <c r="M94" s="44" t="s">
        <v>55</v>
      </c>
      <c r="N94" s="44"/>
      <c r="O94" s="45" t="s">
        <v>56</v>
      </c>
      <c r="P94" s="45" t="s">
        <v>196</v>
      </c>
    </row>
    <row r="95" spans="1:16" ht="12.75" customHeight="1" thickBot="1" x14ac:dyDescent="0.25">
      <c r="A95" s="10" t="str">
        <f t="shared" si="12"/>
        <v> BRNO 30.36 </v>
      </c>
      <c r="B95" s="3" t="str">
        <f t="shared" si="13"/>
        <v>I</v>
      </c>
      <c r="C95" s="10">
        <f t="shared" si="14"/>
        <v>41798.519999999997</v>
      </c>
      <c r="D95" s="12" t="str">
        <f t="shared" si="15"/>
        <v>vis</v>
      </c>
      <c r="E95" s="42">
        <f>VLOOKUP(C95,Active!C$21:E$973,3,FALSE)</f>
        <v>3982.0478583879008</v>
      </c>
      <c r="F95" s="3" t="s">
        <v>49</v>
      </c>
      <c r="G95" s="12" t="str">
        <f t="shared" si="16"/>
        <v>41798.520</v>
      </c>
      <c r="H95" s="10">
        <f t="shared" si="17"/>
        <v>-11066</v>
      </c>
      <c r="I95" s="43" t="s">
        <v>283</v>
      </c>
      <c r="J95" s="44" t="s">
        <v>284</v>
      </c>
      <c r="K95" s="43">
        <v>-11066</v>
      </c>
      <c r="L95" s="43" t="s">
        <v>285</v>
      </c>
      <c r="M95" s="44" t="s">
        <v>55</v>
      </c>
      <c r="N95" s="44"/>
      <c r="O95" s="45" t="s">
        <v>56</v>
      </c>
      <c r="P95" s="45" t="s">
        <v>196</v>
      </c>
    </row>
    <row r="96" spans="1:16" ht="12.75" customHeight="1" thickBot="1" x14ac:dyDescent="0.25">
      <c r="A96" s="10" t="str">
        <f t="shared" si="12"/>
        <v> BRNO 30.36 </v>
      </c>
      <c r="B96" s="3" t="str">
        <f t="shared" si="13"/>
        <v>I</v>
      </c>
      <c r="C96" s="10">
        <f t="shared" si="14"/>
        <v>42638.417999999998</v>
      </c>
      <c r="D96" s="12" t="str">
        <f t="shared" si="15"/>
        <v>vis</v>
      </c>
      <c r="E96" s="42">
        <f>VLOOKUP(C96,Active!C$21:E$973,3,FALSE)</f>
        <v>4702.9873568826079</v>
      </c>
      <c r="F96" s="3" t="s">
        <v>49</v>
      </c>
      <c r="G96" s="12" t="str">
        <f t="shared" si="16"/>
        <v>42638.418</v>
      </c>
      <c r="H96" s="10">
        <f t="shared" si="17"/>
        <v>-10345</v>
      </c>
      <c r="I96" s="43" t="s">
        <v>286</v>
      </c>
      <c r="J96" s="44" t="s">
        <v>287</v>
      </c>
      <c r="K96" s="43">
        <v>-10345</v>
      </c>
      <c r="L96" s="43" t="s">
        <v>288</v>
      </c>
      <c r="M96" s="44" t="s">
        <v>55</v>
      </c>
      <c r="N96" s="44"/>
      <c r="O96" s="45" t="s">
        <v>56</v>
      </c>
      <c r="P96" s="45" t="s">
        <v>196</v>
      </c>
    </row>
    <row r="97" spans="1:16" ht="12.75" customHeight="1" thickBot="1" x14ac:dyDescent="0.25">
      <c r="A97" s="10" t="str">
        <f t="shared" si="12"/>
        <v> BRNO 30.36 </v>
      </c>
      <c r="B97" s="3" t="str">
        <f t="shared" si="13"/>
        <v>I</v>
      </c>
      <c r="C97" s="10">
        <f t="shared" si="14"/>
        <v>43288.508999999998</v>
      </c>
      <c r="D97" s="12" t="str">
        <f t="shared" si="15"/>
        <v>vis</v>
      </c>
      <c r="E97" s="42">
        <f>VLOOKUP(C97,Active!C$21:E$973,3,FALSE)</f>
        <v>5261.0030677378809</v>
      </c>
      <c r="F97" s="3" t="s">
        <v>49</v>
      </c>
      <c r="G97" s="12" t="str">
        <f t="shared" si="16"/>
        <v>43288.509</v>
      </c>
      <c r="H97" s="10">
        <f t="shared" si="17"/>
        <v>-9787</v>
      </c>
      <c r="I97" s="43" t="s">
        <v>289</v>
      </c>
      <c r="J97" s="44" t="s">
        <v>290</v>
      </c>
      <c r="K97" s="43">
        <v>-9787</v>
      </c>
      <c r="L97" s="43" t="s">
        <v>291</v>
      </c>
      <c r="M97" s="44" t="s">
        <v>55</v>
      </c>
      <c r="N97" s="44"/>
      <c r="O97" s="45" t="s">
        <v>56</v>
      </c>
      <c r="P97" s="45" t="s">
        <v>196</v>
      </c>
    </row>
    <row r="98" spans="1:16" ht="12.75" customHeight="1" thickBot="1" x14ac:dyDescent="0.25">
      <c r="A98" s="10" t="str">
        <f t="shared" si="12"/>
        <v> BRNO 30.36 </v>
      </c>
      <c r="B98" s="3" t="str">
        <f t="shared" si="13"/>
        <v>I</v>
      </c>
      <c r="C98" s="10">
        <f t="shared" si="14"/>
        <v>43337.461000000003</v>
      </c>
      <c r="D98" s="12" t="str">
        <f t="shared" si="15"/>
        <v>vis</v>
      </c>
      <c r="E98" s="42">
        <f>VLOOKUP(C98,Active!C$21:E$973,3,FALSE)</f>
        <v>5303.0217775458768</v>
      </c>
      <c r="F98" s="3" t="s">
        <v>49</v>
      </c>
      <c r="G98" s="12" t="str">
        <f t="shared" si="16"/>
        <v>43337.461</v>
      </c>
      <c r="H98" s="10">
        <f t="shared" si="17"/>
        <v>-9745</v>
      </c>
      <c r="I98" s="43" t="s">
        <v>292</v>
      </c>
      <c r="J98" s="44" t="s">
        <v>293</v>
      </c>
      <c r="K98" s="43">
        <v>-9745</v>
      </c>
      <c r="L98" s="43" t="s">
        <v>294</v>
      </c>
      <c r="M98" s="44" t="s">
        <v>55</v>
      </c>
      <c r="N98" s="44"/>
      <c r="O98" s="45" t="s">
        <v>56</v>
      </c>
      <c r="P98" s="45" t="s">
        <v>196</v>
      </c>
    </row>
    <row r="99" spans="1:16" ht="12.75" customHeight="1" thickBot="1" x14ac:dyDescent="0.25">
      <c r="A99" s="10" t="str">
        <f t="shared" si="12"/>
        <v> BRNO 30.36 </v>
      </c>
      <c r="B99" s="3" t="str">
        <f t="shared" si="13"/>
        <v>I</v>
      </c>
      <c r="C99" s="10">
        <f t="shared" si="14"/>
        <v>43606.578999999998</v>
      </c>
      <c r="D99" s="12" t="str">
        <f t="shared" si="15"/>
        <v>vis</v>
      </c>
      <c r="E99" s="42">
        <f>VLOOKUP(C99,Active!C$21:E$973,3,FALSE)</f>
        <v>5534.0233943563644</v>
      </c>
      <c r="F99" s="3" t="s">
        <v>49</v>
      </c>
      <c r="G99" s="12" t="str">
        <f t="shared" si="16"/>
        <v>43606.579</v>
      </c>
      <c r="H99" s="10">
        <f t="shared" si="17"/>
        <v>-9514</v>
      </c>
      <c r="I99" s="43" t="s">
        <v>295</v>
      </c>
      <c r="J99" s="44" t="s">
        <v>296</v>
      </c>
      <c r="K99" s="43">
        <v>-9514</v>
      </c>
      <c r="L99" s="43" t="s">
        <v>297</v>
      </c>
      <c r="M99" s="44" t="s">
        <v>55</v>
      </c>
      <c r="N99" s="44"/>
      <c r="O99" s="45" t="s">
        <v>56</v>
      </c>
      <c r="P99" s="45" t="s">
        <v>196</v>
      </c>
    </row>
    <row r="100" spans="1:16" ht="12.75" customHeight="1" thickBot="1" x14ac:dyDescent="0.25">
      <c r="A100" s="10" t="str">
        <f t="shared" si="12"/>
        <v> BRNO 30.36 </v>
      </c>
      <c r="B100" s="3" t="str">
        <f t="shared" si="13"/>
        <v>I</v>
      </c>
      <c r="C100" s="10">
        <f t="shared" si="14"/>
        <v>44571.22</v>
      </c>
      <c r="D100" s="12" t="str">
        <f t="shared" si="15"/>
        <v>vis</v>
      </c>
      <c r="E100" s="42">
        <f>VLOOKUP(C100,Active!C$21:E$973,3,FALSE)</f>
        <v>6362.0379851369526</v>
      </c>
      <c r="F100" s="3" t="s">
        <v>49</v>
      </c>
      <c r="G100" s="12" t="str">
        <f t="shared" si="16"/>
        <v>44571.220</v>
      </c>
      <c r="H100" s="10">
        <f t="shared" si="17"/>
        <v>-8686</v>
      </c>
      <c r="I100" s="43" t="s">
        <v>298</v>
      </c>
      <c r="J100" s="44" t="s">
        <v>299</v>
      </c>
      <c r="K100" s="43">
        <v>-8686</v>
      </c>
      <c r="L100" s="43" t="s">
        <v>294</v>
      </c>
      <c r="M100" s="44" t="s">
        <v>55</v>
      </c>
      <c r="N100" s="44"/>
      <c r="O100" s="45" t="s">
        <v>56</v>
      </c>
      <c r="P100" s="45" t="s">
        <v>196</v>
      </c>
    </row>
    <row r="101" spans="1:16" ht="12.75" customHeight="1" thickBot="1" x14ac:dyDescent="0.25">
      <c r="A101" s="10" t="str">
        <f t="shared" si="12"/>
        <v> BRNO 30.36 </v>
      </c>
      <c r="B101" s="3" t="str">
        <f t="shared" si="13"/>
        <v>I</v>
      </c>
      <c r="C101" s="10">
        <f t="shared" si="14"/>
        <v>44749.49</v>
      </c>
      <c r="D101" s="12" t="str">
        <f t="shared" si="15"/>
        <v>vis</v>
      </c>
      <c r="E101" s="42">
        <f>VLOOKUP(C101,Active!C$21:E$973,3,FALSE)</f>
        <v>6515.0588095664052</v>
      </c>
      <c r="F101" s="3" t="s">
        <v>49</v>
      </c>
      <c r="G101" s="12" t="str">
        <f t="shared" si="16"/>
        <v>44749.490</v>
      </c>
      <c r="H101" s="10">
        <f t="shared" si="17"/>
        <v>-8533</v>
      </c>
      <c r="I101" s="43" t="s">
        <v>300</v>
      </c>
      <c r="J101" s="44" t="s">
        <v>301</v>
      </c>
      <c r="K101" s="43">
        <v>-8533</v>
      </c>
      <c r="L101" s="43" t="s">
        <v>302</v>
      </c>
      <c r="M101" s="44" t="s">
        <v>55</v>
      </c>
      <c r="N101" s="44"/>
      <c r="O101" s="45" t="s">
        <v>56</v>
      </c>
      <c r="P101" s="45" t="s">
        <v>196</v>
      </c>
    </row>
    <row r="102" spans="1:16" ht="12.75" customHeight="1" thickBot="1" x14ac:dyDescent="0.25">
      <c r="A102" s="10" t="str">
        <f t="shared" si="12"/>
        <v> BRNO 30.36 </v>
      </c>
      <c r="B102" s="3" t="str">
        <f t="shared" si="13"/>
        <v>I</v>
      </c>
      <c r="C102" s="10">
        <f t="shared" si="14"/>
        <v>45546.377</v>
      </c>
      <c r="D102" s="12" t="str">
        <f t="shared" si="15"/>
        <v>vis</v>
      </c>
      <c r="E102" s="42">
        <f>VLOOKUP(C102,Active!C$21:E$973,3,FALSE)</f>
        <v>7199.0791479133868</v>
      </c>
      <c r="F102" s="3" t="s">
        <v>49</v>
      </c>
      <c r="G102" s="12" t="str">
        <f t="shared" si="16"/>
        <v>45546.377</v>
      </c>
      <c r="H102" s="10">
        <f t="shared" si="17"/>
        <v>-7849</v>
      </c>
      <c r="I102" s="43" t="s">
        <v>303</v>
      </c>
      <c r="J102" s="44" t="s">
        <v>304</v>
      </c>
      <c r="K102" s="43">
        <v>-7849</v>
      </c>
      <c r="L102" s="43" t="s">
        <v>305</v>
      </c>
      <c r="M102" s="44" t="s">
        <v>55</v>
      </c>
      <c r="N102" s="44"/>
      <c r="O102" s="45" t="s">
        <v>56</v>
      </c>
      <c r="P102" s="45" t="s">
        <v>196</v>
      </c>
    </row>
    <row r="103" spans="1:16" ht="12.75" customHeight="1" thickBot="1" x14ac:dyDescent="0.25">
      <c r="A103" s="10" t="str">
        <f t="shared" si="12"/>
        <v> BRNO 30.36 </v>
      </c>
      <c r="B103" s="3" t="str">
        <f t="shared" si="13"/>
        <v>I</v>
      </c>
      <c r="C103" s="10">
        <f t="shared" si="14"/>
        <v>45907.476999999999</v>
      </c>
      <c r="D103" s="12" t="str">
        <f t="shared" si="15"/>
        <v>vis</v>
      </c>
      <c r="E103" s="42">
        <f>VLOOKUP(C103,Active!C$21:E$973,3,FALSE)</f>
        <v>7509.0349436248152</v>
      </c>
      <c r="F103" s="3" t="s">
        <v>49</v>
      </c>
      <c r="G103" s="12" t="str">
        <f t="shared" si="16"/>
        <v>45907.477</v>
      </c>
      <c r="H103" s="10">
        <f t="shared" si="17"/>
        <v>-7539</v>
      </c>
      <c r="I103" s="43" t="s">
        <v>306</v>
      </c>
      <c r="J103" s="44" t="s">
        <v>307</v>
      </c>
      <c r="K103" s="43">
        <v>-7539</v>
      </c>
      <c r="L103" s="43" t="s">
        <v>308</v>
      </c>
      <c r="M103" s="44" t="s">
        <v>55</v>
      </c>
      <c r="N103" s="44"/>
      <c r="O103" s="45" t="s">
        <v>56</v>
      </c>
      <c r="P103" s="45" t="s">
        <v>196</v>
      </c>
    </row>
    <row r="104" spans="1:16" ht="12.75" customHeight="1" thickBot="1" x14ac:dyDescent="0.25">
      <c r="A104" s="10" t="str">
        <f t="shared" si="12"/>
        <v> BRNO 30.36 </v>
      </c>
      <c r="B104" s="3" t="str">
        <f t="shared" si="13"/>
        <v>I</v>
      </c>
      <c r="C104" s="10">
        <f t="shared" si="14"/>
        <v>46018.216999999997</v>
      </c>
      <c r="D104" s="12" t="str">
        <f t="shared" si="15"/>
        <v>vis</v>
      </c>
      <c r="E104" s="42">
        <f>VLOOKUP(C104,Active!C$21:E$973,3,FALSE)</f>
        <v>7604.0903432844198</v>
      </c>
      <c r="F104" s="3" t="s">
        <v>49</v>
      </c>
      <c r="G104" s="12" t="str">
        <f t="shared" si="16"/>
        <v>46018.217</v>
      </c>
      <c r="H104" s="10">
        <f t="shared" si="17"/>
        <v>-7444</v>
      </c>
      <c r="I104" s="43" t="s">
        <v>309</v>
      </c>
      <c r="J104" s="44" t="s">
        <v>310</v>
      </c>
      <c r="K104" s="43">
        <v>-7444</v>
      </c>
      <c r="L104" s="43" t="s">
        <v>311</v>
      </c>
      <c r="M104" s="44" t="s">
        <v>55</v>
      </c>
      <c r="N104" s="44"/>
      <c r="O104" s="45" t="s">
        <v>56</v>
      </c>
      <c r="P104" s="45" t="s">
        <v>196</v>
      </c>
    </row>
    <row r="105" spans="1:16" ht="12.75" customHeight="1" thickBot="1" x14ac:dyDescent="0.25">
      <c r="A105" s="10" t="str">
        <f t="shared" si="12"/>
        <v> BRNO 30.36 </v>
      </c>
      <c r="B105" s="3" t="str">
        <f t="shared" si="13"/>
        <v>I</v>
      </c>
      <c r="C105" s="10">
        <f t="shared" si="14"/>
        <v>47368.480000000003</v>
      </c>
      <c r="D105" s="12" t="str">
        <f t="shared" si="15"/>
        <v>vis</v>
      </c>
      <c r="E105" s="42">
        <f>VLOOKUP(C105,Active!C$21:E$973,3,FALSE)</f>
        <v>8763.1095694951764</v>
      </c>
      <c r="F105" s="3" t="s">
        <v>49</v>
      </c>
      <c r="G105" s="12" t="str">
        <f t="shared" si="16"/>
        <v>47368.480</v>
      </c>
      <c r="H105" s="10">
        <f t="shared" si="17"/>
        <v>-6285</v>
      </c>
      <c r="I105" s="43" t="s">
        <v>312</v>
      </c>
      <c r="J105" s="44" t="s">
        <v>313</v>
      </c>
      <c r="K105" s="43">
        <v>-6285</v>
      </c>
      <c r="L105" s="43" t="s">
        <v>314</v>
      </c>
      <c r="M105" s="44" t="s">
        <v>55</v>
      </c>
      <c r="N105" s="44"/>
      <c r="O105" s="45" t="s">
        <v>56</v>
      </c>
      <c r="P105" s="45" t="s">
        <v>196</v>
      </c>
    </row>
    <row r="106" spans="1:16" ht="12.75" customHeight="1" thickBot="1" x14ac:dyDescent="0.25">
      <c r="A106" s="10" t="str">
        <f t="shared" si="12"/>
        <v> BRNO 30.36 </v>
      </c>
      <c r="B106" s="3" t="str">
        <f t="shared" si="13"/>
        <v>I</v>
      </c>
      <c r="C106" s="10">
        <f t="shared" si="14"/>
        <v>47665.546000000002</v>
      </c>
      <c r="D106" s="12" t="str">
        <f t="shared" si="15"/>
        <v>vis</v>
      </c>
      <c r="E106" s="42">
        <f>VLOOKUP(C106,Active!C$21:E$973,3,FALSE)</f>
        <v>9018.1007863570176</v>
      </c>
      <c r="F106" s="3" t="s">
        <v>49</v>
      </c>
      <c r="G106" s="12" t="str">
        <f t="shared" si="16"/>
        <v>47665.546</v>
      </c>
      <c r="H106" s="10">
        <f t="shared" si="17"/>
        <v>-6030</v>
      </c>
      <c r="I106" s="43" t="s">
        <v>315</v>
      </c>
      <c r="J106" s="44" t="s">
        <v>316</v>
      </c>
      <c r="K106" s="43">
        <v>-6030</v>
      </c>
      <c r="L106" s="43" t="s">
        <v>317</v>
      </c>
      <c r="M106" s="44" t="s">
        <v>51</v>
      </c>
      <c r="N106" s="44"/>
      <c r="O106" s="45" t="s">
        <v>56</v>
      </c>
      <c r="P106" s="45" t="s">
        <v>196</v>
      </c>
    </row>
    <row r="107" spans="1:16" ht="12.75" customHeight="1" thickBot="1" x14ac:dyDescent="0.25">
      <c r="A107" s="10" t="str">
        <f t="shared" ref="A107:A115" si="18">P107</f>
        <v> BRNO 30.36 </v>
      </c>
      <c r="B107" s="3" t="str">
        <f t="shared" ref="B107:B115" si="19">IF(H107=INT(H107),"I","II")</f>
        <v>I</v>
      </c>
      <c r="C107" s="10">
        <f t="shared" ref="C107:C115" si="20">1*G107</f>
        <v>47672.533000000003</v>
      </c>
      <c r="D107" s="12" t="str">
        <f t="shared" ref="D107:D115" si="21">VLOOKUP(F107,I$1:J$5,2,FALSE)</f>
        <v>vis</v>
      </c>
      <c r="E107" s="42">
        <f>VLOOKUP(C107,Active!C$21:E$973,3,FALSE)</f>
        <v>9024.0981863698562</v>
      </c>
      <c r="F107" s="3" t="s">
        <v>49</v>
      </c>
      <c r="G107" s="12" t="str">
        <f t="shared" ref="G107:G115" si="22">MID(I107,3,LEN(I107)-3)</f>
        <v>47672.533</v>
      </c>
      <c r="H107" s="10">
        <f t="shared" ref="H107:H115" si="23">1*K107</f>
        <v>-6024</v>
      </c>
      <c r="I107" s="43" t="s">
        <v>318</v>
      </c>
      <c r="J107" s="44" t="s">
        <v>319</v>
      </c>
      <c r="K107" s="43">
        <v>-6024</v>
      </c>
      <c r="L107" s="43" t="s">
        <v>302</v>
      </c>
      <c r="M107" s="44" t="s">
        <v>320</v>
      </c>
      <c r="N107" s="44"/>
      <c r="O107" s="45" t="s">
        <v>56</v>
      </c>
      <c r="P107" s="45" t="s">
        <v>196</v>
      </c>
    </row>
    <row r="108" spans="1:16" ht="12.75" customHeight="1" thickBot="1" x14ac:dyDescent="0.25">
      <c r="A108" s="10" t="str">
        <f t="shared" si="18"/>
        <v> BRNO 30 </v>
      </c>
      <c r="B108" s="3" t="str">
        <f t="shared" si="19"/>
        <v>I</v>
      </c>
      <c r="C108" s="10">
        <f t="shared" si="20"/>
        <v>47672.535000000003</v>
      </c>
      <c r="D108" s="12" t="str">
        <f t="shared" si="21"/>
        <v>vis</v>
      </c>
      <c r="E108" s="42">
        <f>VLOOKUP(C108,Active!C$21:E$973,3,FALSE)</f>
        <v>9024.0999031009324</v>
      </c>
      <c r="F108" s="3" t="s">
        <v>49</v>
      </c>
      <c r="G108" s="12" t="str">
        <f t="shared" si="22"/>
        <v>47672.535</v>
      </c>
      <c r="H108" s="10">
        <f t="shared" si="23"/>
        <v>-6024</v>
      </c>
      <c r="I108" s="43" t="s">
        <v>321</v>
      </c>
      <c r="J108" s="44" t="s">
        <v>322</v>
      </c>
      <c r="K108" s="43">
        <v>-6024</v>
      </c>
      <c r="L108" s="43" t="s">
        <v>323</v>
      </c>
      <c r="M108" s="44" t="s">
        <v>320</v>
      </c>
      <c r="N108" s="44"/>
      <c r="O108" s="45" t="s">
        <v>324</v>
      </c>
      <c r="P108" s="45" t="s">
        <v>325</v>
      </c>
    </row>
    <row r="109" spans="1:16" ht="12.75" customHeight="1" thickBot="1" x14ac:dyDescent="0.25">
      <c r="A109" s="10" t="str">
        <f t="shared" si="18"/>
        <v> BRNO 30 </v>
      </c>
      <c r="B109" s="3" t="str">
        <f t="shared" si="19"/>
        <v>I</v>
      </c>
      <c r="C109" s="10">
        <f t="shared" si="20"/>
        <v>47672.535000000003</v>
      </c>
      <c r="D109" s="12" t="str">
        <f t="shared" si="21"/>
        <v>vis</v>
      </c>
      <c r="E109" s="42">
        <f>VLOOKUP(C109,Active!C$21:E$973,3,FALSE)</f>
        <v>9024.0999031009324</v>
      </c>
      <c r="F109" s="3" t="s">
        <v>49</v>
      </c>
      <c r="G109" s="12" t="str">
        <f t="shared" si="22"/>
        <v>47672.535</v>
      </c>
      <c r="H109" s="10">
        <f t="shared" si="23"/>
        <v>-6024</v>
      </c>
      <c r="I109" s="43" t="s">
        <v>321</v>
      </c>
      <c r="J109" s="44" t="s">
        <v>322</v>
      </c>
      <c r="K109" s="43">
        <v>-6024</v>
      </c>
      <c r="L109" s="43" t="s">
        <v>323</v>
      </c>
      <c r="M109" s="44" t="s">
        <v>320</v>
      </c>
      <c r="N109" s="44"/>
      <c r="O109" s="45" t="s">
        <v>326</v>
      </c>
      <c r="P109" s="45" t="s">
        <v>325</v>
      </c>
    </row>
    <row r="110" spans="1:16" ht="12.75" customHeight="1" thickBot="1" x14ac:dyDescent="0.25">
      <c r="A110" s="10" t="str">
        <f t="shared" si="18"/>
        <v> BRNO 30.36 </v>
      </c>
      <c r="B110" s="3" t="str">
        <f t="shared" si="19"/>
        <v>I</v>
      </c>
      <c r="C110" s="10">
        <f t="shared" si="20"/>
        <v>47714.478000000003</v>
      </c>
      <c r="D110" s="12" t="str">
        <f t="shared" si="21"/>
        <v>vis</v>
      </c>
      <c r="E110" s="42">
        <f>VLOOKUP(C110,Active!C$21:E$973,3,FALSE)</f>
        <v>9060.1023288542547</v>
      </c>
      <c r="F110" s="3" t="s">
        <v>49</v>
      </c>
      <c r="G110" s="12" t="str">
        <f t="shared" si="22"/>
        <v>47714.478</v>
      </c>
      <c r="H110" s="10">
        <f t="shared" si="23"/>
        <v>-5988</v>
      </c>
      <c r="I110" s="43" t="s">
        <v>327</v>
      </c>
      <c r="J110" s="44" t="s">
        <v>328</v>
      </c>
      <c r="K110" s="43">
        <v>-5988</v>
      </c>
      <c r="L110" s="43" t="s">
        <v>329</v>
      </c>
      <c r="M110" s="44" t="s">
        <v>320</v>
      </c>
      <c r="N110" s="44"/>
      <c r="O110" s="45" t="s">
        <v>56</v>
      </c>
      <c r="P110" s="45" t="s">
        <v>196</v>
      </c>
    </row>
    <row r="111" spans="1:16" ht="12.75" customHeight="1" thickBot="1" x14ac:dyDescent="0.25">
      <c r="A111" s="10" t="str">
        <f t="shared" si="18"/>
        <v> BRNO 31 </v>
      </c>
      <c r="B111" s="3" t="str">
        <f t="shared" si="19"/>
        <v>I</v>
      </c>
      <c r="C111" s="10">
        <f t="shared" si="20"/>
        <v>48829.4</v>
      </c>
      <c r="D111" s="12" t="str">
        <f t="shared" si="21"/>
        <v>vis</v>
      </c>
      <c r="E111" s="42">
        <f>VLOOKUP(C111,Active!C$21:E$973,3,FALSE)</f>
        <v>10017.112951025891</v>
      </c>
      <c r="F111" s="3" t="s">
        <v>49</v>
      </c>
      <c r="G111" s="12" t="str">
        <f t="shared" si="22"/>
        <v>48829.400</v>
      </c>
      <c r="H111" s="10">
        <f t="shared" si="23"/>
        <v>-5031</v>
      </c>
      <c r="I111" s="43" t="s">
        <v>330</v>
      </c>
      <c r="J111" s="44" t="s">
        <v>331</v>
      </c>
      <c r="K111" s="43">
        <v>-5031</v>
      </c>
      <c r="L111" s="43" t="s">
        <v>332</v>
      </c>
      <c r="M111" s="44" t="s">
        <v>320</v>
      </c>
      <c r="N111" s="44"/>
      <c r="O111" s="45" t="s">
        <v>326</v>
      </c>
      <c r="P111" s="45" t="s">
        <v>333</v>
      </c>
    </row>
    <row r="112" spans="1:16" ht="12.75" customHeight="1" thickBot="1" x14ac:dyDescent="0.25">
      <c r="A112" s="10" t="str">
        <f t="shared" si="18"/>
        <v> BRNO 31 </v>
      </c>
      <c r="B112" s="3" t="str">
        <f t="shared" si="19"/>
        <v>I</v>
      </c>
      <c r="C112" s="10">
        <f t="shared" si="20"/>
        <v>48829.404000000002</v>
      </c>
      <c r="D112" s="12" t="str">
        <f t="shared" si="21"/>
        <v>vis</v>
      </c>
      <c r="E112" s="42">
        <f>VLOOKUP(C112,Active!C$21:E$973,3,FALSE)</f>
        <v>10017.116384488043</v>
      </c>
      <c r="F112" s="3" t="s">
        <v>49</v>
      </c>
      <c r="G112" s="12" t="str">
        <f t="shared" si="22"/>
        <v>48829.404</v>
      </c>
      <c r="H112" s="10">
        <f t="shared" si="23"/>
        <v>-5031</v>
      </c>
      <c r="I112" s="43" t="s">
        <v>334</v>
      </c>
      <c r="J112" s="44" t="s">
        <v>335</v>
      </c>
      <c r="K112" s="43">
        <v>-5031</v>
      </c>
      <c r="L112" s="43" t="s">
        <v>317</v>
      </c>
      <c r="M112" s="44" t="s">
        <v>320</v>
      </c>
      <c r="N112" s="44"/>
      <c r="O112" s="45" t="s">
        <v>336</v>
      </c>
      <c r="P112" s="45" t="s">
        <v>333</v>
      </c>
    </row>
    <row r="113" spans="1:16" ht="12.75" customHeight="1" thickBot="1" x14ac:dyDescent="0.25">
      <c r="A113" s="10" t="str">
        <f t="shared" si="18"/>
        <v> BRNO 31 </v>
      </c>
      <c r="B113" s="3" t="str">
        <f t="shared" si="19"/>
        <v>I</v>
      </c>
      <c r="C113" s="10">
        <f t="shared" si="20"/>
        <v>48829.406000000003</v>
      </c>
      <c r="D113" s="12" t="str">
        <f t="shared" si="21"/>
        <v>vis</v>
      </c>
      <c r="E113" s="42">
        <f>VLOOKUP(C113,Active!C$21:E$973,3,FALSE)</f>
        <v>10017.118101219119</v>
      </c>
      <c r="F113" s="3" t="s">
        <v>49</v>
      </c>
      <c r="G113" s="12" t="str">
        <f t="shared" si="22"/>
        <v>48829.406</v>
      </c>
      <c r="H113" s="10">
        <f t="shared" si="23"/>
        <v>-5031</v>
      </c>
      <c r="I113" s="43" t="s">
        <v>337</v>
      </c>
      <c r="J113" s="44" t="s">
        <v>338</v>
      </c>
      <c r="K113" s="43">
        <v>-5031</v>
      </c>
      <c r="L113" s="43" t="s">
        <v>339</v>
      </c>
      <c r="M113" s="44" t="s">
        <v>320</v>
      </c>
      <c r="N113" s="44"/>
      <c r="O113" s="45" t="s">
        <v>340</v>
      </c>
      <c r="P113" s="45" t="s">
        <v>333</v>
      </c>
    </row>
    <row r="114" spans="1:16" ht="12.75" customHeight="1" thickBot="1" x14ac:dyDescent="0.25">
      <c r="A114" s="10" t="str">
        <f t="shared" si="18"/>
        <v> BRNO 31 </v>
      </c>
      <c r="B114" s="3" t="str">
        <f t="shared" si="19"/>
        <v>I</v>
      </c>
      <c r="C114" s="10">
        <f t="shared" si="20"/>
        <v>48829.406999999999</v>
      </c>
      <c r="D114" s="12" t="str">
        <f t="shared" si="21"/>
        <v>vis</v>
      </c>
      <c r="E114" s="42">
        <f>VLOOKUP(C114,Active!C$21:E$973,3,FALSE)</f>
        <v>10017.118959584654</v>
      </c>
      <c r="F114" s="3" t="s">
        <v>49</v>
      </c>
      <c r="G114" s="12" t="str">
        <f t="shared" si="22"/>
        <v>48829.407</v>
      </c>
      <c r="H114" s="10">
        <f t="shared" si="23"/>
        <v>-5031</v>
      </c>
      <c r="I114" s="43" t="s">
        <v>341</v>
      </c>
      <c r="J114" s="44" t="s">
        <v>342</v>
      </c>
      <c r="K114" s="43">
        <v>-5031</v>
      </c>
      <c r="L114" s="43" t="s">
        <v>343</v>
      </c>
      <c r="M114" s="44" t="s">
        <v>320</v>
      </c>
      <c r="N114" s="44"/>
      <c r="O114" s="45" t="s">
        <v>344</v>
      </c>
      <c r="P114" s="45" t="s">
        <v>333</v>
      </c>
    </row>
    <row r="115" spans="1:16" ht="12.75" customHeight="1" thickBot="1" x14ac:dyDescent="0.25">
      <c r="A115" s="10" t="str">
        <f t="shared" si="18"/>
        <v>BAVM 203 </v>
      </c>
      <c r="B115" s="3" t="str">
        <f t="shared" si="19"/>
        <v>I</v>
      </c>
      <c r="C115" s="10">
        <f t="shared" si="20"/>
        <v>54675.478900000002</v>
      </c>
      <c r="D115" s="12" t="str">
        <f t="shared" si="21"/>
        <v>vis</v>
      </c>
      <c r="E115" s="42">
        <f>VLOOKUP(C115,Active!C$21:E$973,3,FALSE)</f>
        <v>15035.185610237468</v>
      </c>
      <c r="F115" s="3" t="s">
        <v>49</v>
      </c>
      <c r="G115" s="12" t="str">
        <f t="shared" si="22"/>
        <v>54675.4789</v>
      </c>
      <c r="H115" s="10">
        <f t="shared" si="23"/>
        <v>-13</v>
      </c>
      <c r="I115" s="43" t="s">
        <v>352</v>
      </c>
      <c r="J115" s="44" t="s">
        <v>353</v>
      </c>
      <c r="K115" s="43">
        <v>-13</v>
      </c>
      <c r="L115" s="43" t="s">
        <v>354</v>
      </c>
      <c r="M115" s="44" t="s">
        <v>348</v>
      </c>
      <c r="N115" s="44" t="s">
        <v>355</v>
      </c>
      <c r="O115" s="45" t="s">
        <v>356</v>
      </c>
      <c r="P115" s="46" t="s">
        <v>357</v>
      </c>
    </row>
    <row r="116" spans="1:16" x14ac:dyDescent="0.2">
      <c r="B116" s="3"/>
      <c r="F116" s="3"/>
    </row>
    <row r="117" spans="1:16" x14ac:dyDescent="0.2">
      <c r="B117" s="3"/>
      <c r="F117" s="3"/>
    </row>
    <row r="118" spans="1:16" x14ac:dyDescent="0.2">
      <c r="B118" s="3"/>
      <c r="F118" s="3"/>
    </row>
    <row r="119" spans="1:16" x14ac:dyDescent="0.2">
      <c r="B119" s="3"/>
      <c r="F119" s="3"/>
    </row>
    <row r="120" spans="1:16" x14ac:dyDescent="0.2">
      <c r="B120" s="3"/>
      <c r="F120" s="3"/>
    </row>
    <row r="121" spans="1:16" x14ac:dyDescent="0.2">
      <c r="B121" s="3"/>
      <c r="F121" s="3"/>
    </row>
    <row r="122" spans="1:16" x14ac:dyDescent="0.2">
      <c r="B122" s="3"/>
      <c r="F122" s="3"/>
    </row>
    <row r="123" spans="1:16" x14ac:dyDescent="0.2">
      <c r="B123" s="3"/>
      <c r="F123" s="3"/>
    </row>
    <row r="124" spans="1:16" x14ac:dyDescent="0.2">
      <c r="B124" s="3"/>
      <c r="F124" s="3"/>
    </row>
    <row r="125" spans="1:16" x14ac:dyDescent="0.2">
      <c r="B125" s="3"/>
      <c r="F125" s="3"/>
    </row>
    <row r="126" spans="1:16" x14ac:dyDescent="0.2">
      <c r="B126" s="3"/>
      <c r="F126" s="3"/>
    </row>
    <row r="127" spans="1:16" x14ac:dyDescent="0.2">
      <c r="B127" s="3"/>
      <c r="F127" s="3"/>
    </row>
    <row r="128" spans="1:1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</sheetData>
  <phoneticPr fontId="7" type="noConversion"/>
  <hyperlinks>
    <hyperlink ref="A3" r:id="rId1"/>
    <hyperlink ref="P11" r:id="rId2" display="http://var.astro.cz/oejv/issues/oejv0074.pdf"/>
    <hyperlink ref="P115" r:id="rId3" display="http://www.bav-astro.de/sfs/BAVM_link.php?BAVMnr=203"/>
    <hyperlink ref="P12" r:id="rId4" display="http://www.bav-astro.de/sfs/BAVM_link.php?BAVMnr=214"/>
    <hyperlink ref="P13" r:id="rId5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2024-01-11T04:29:07Z</dcterms:modified>
</cp:coreProperties>
</file>