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D635342-60F8-44C2-994A-8A40858966F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F11" i="1"/>
  <c r="Q22" i="1"/>
  <c r="Q23" i="1"/>
  <c r="C21" i="1"/>
  <c r="E21" i="1"/>
  <c r="F21" i="1"/>
  <c r="G11" i="1"/>
  <c r="E14" i="1"/>
  <c r="E15" i="1" s="1"/>
  <c r="G21" i="1"/>
  <c r="C17" i="1"/>
  <c r="Q21" i="1"/>
  <c r="H21" i="1"/>
  <c r="C11" i="1"/>
  <c r="C12" i="1"/>
  <c r="C16" i="1" l="1"/>
  <c r="D18" i="1" s="1"/>
  <c r="O23" i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<sst xmlns="http://schemas.openxmlformats.org/spreadsheetml/2006/main" count="53" uniqueCount="48">
  <si>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</si>
  <si>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</si>
  <si>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</si>
  <si>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</si>
  <si>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</si>
  <si>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</si>
  <si>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</si>
  <si>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</si>
  <si>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</si>
  <si>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</si>
  <si>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</si>
  <si>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</si>
  <si>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</si>
  <si>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</si>
  <si>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</si>
  <si>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</si>
  <si>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</si>
  <si>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</si>
  <si>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</si>
  <si>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</si>
  <si>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</si>
  <si>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</si>
  <si>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</si>
  <si>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</si>
  <si>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</si>
  <si>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</si>
  <si>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</si>
  <si>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</si>
  <si>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</si>
  <si>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</si>
  <si>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</si>
  <si>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</si>
  <si>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</si>
  <si>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</si>
  <si>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</si>
  <si>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</si>
  <si>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</si>
  <si>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</si>
  <si>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</si>
  <si>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BAD</t>
  </si>
  <si>
    <t>GCVS 4</t>
  </si>
  <si>
    <t>V1464 Aql / GSC 5725-2399</t>
  </si>
  <si>
    <t>EW</t>
  </si>
  <si>
    <t>IBVS 6095</t>
  </si>
  <si>
    <t>I</t>
  </si>
  <si>
    <t>GCVS</t>
  </si>
  <si>
    <t>GCVS says EW; VSX says ELL+DSCT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</si>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</sst>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 Unicode MS"/>
    </font>
    <font>
      <sz val="10"/>
      <color indexed="12"/>
      <name val="Arial"/>
      <family val="2"/>
    </font>
    <font>
      <sz val="10"/>
      <color indexed="13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9" fillId="0" borderId="0" xfId="0" applyFont="1" applyAlignment="1"/>
    <xf numFmtId="0" fontId="14" fillId="0" borderId="0" xfId="0" applyFont="1" applyAlignme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2" borderId="0" xfId="0" applyFont="1" applyFill="1" applyAlignment="1"/>
    <xf numFmtId="0" fontId="16" fillId="2" borderId="0" xfId="0" applyFont="1" applyFill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V1464 Aql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4430</c:v>
                </c:pt>
                <c:pt idx="2">
                  <c:v>4440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38-4753-8C2F-C3872885427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4430</c:v>
                </c:pt>
                <c:pt idx="2">
                  <c:v>4440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-8.9899999147746712E-4</c:v>
                </c:pt>
                <c:pt idx="2">
                  <c:v>-1.5920000005280599E-3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38-4753-8C2F-C3872885427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4430</c:v>
                </c:pt>
                <c:pt idx="2">
                  <c:v>4440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38-4753-8C2F-C3872885427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4430</c:v>
                </c:pt>
                <c:pt idx="2">
                  <c:v>4440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38-4753-8C2F-C3872885427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4430</c:v>
                </c:pt>
                <c:pt idx="2">
                  <c:v>4440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38-4753-8C2F-C3872885427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4430</c:v>
                </c:pt>
                <c:pt idx="2">
                  <c:v>4440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38-4753-8C2F-C3872885427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4430</c:v>
                </c:pt>
                <c:pt idx="2">
                  <c:v>4440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38-4753-8C2F-C3872885427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4430</c:v>
                </c:pt>
                <c:pt idx="2">
                  <c:v>4440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7.7811616076297295E-7</c:v>
                </c:pt>
                <c:pt idx="1">
                  <c:v>-1.2444835668562635E-3</c:v>
                </c:pt>
                <c:pt idx="2">
                  <c:v>-1.2472945413100267E-3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38-4753-8C2F-C3872885427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4430</c:v>
                </c:pt>
                <c:pt idx="2">
                  <c:v>4440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38-4753-8C2F-C38728854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009656"/>
        <c:axId val="1"/>
      </c:scatterChart>
      <c:valAx>
        <c:axId val="425009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009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0</xdr:rowOff>
    </xdr:from>
    <xdr:to>
      <xdr:col>16</xdr:col>
      <xdr:colOff>285750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2D0C83D-F855-8845-0187-23CA989C9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41</v>
      </c>
    </row>
    <row r="2" spans="1:7">
      <c r="A2" t="s">
        <v>23</v>
      </c>
      <c r="B2" t="s">
        <v>42</v>
      </c>
      <c r="C2" s="35" t="s">
        <v>46</v>
      </c>
      <c r="D2" s="36"/>
      <c r="E2" s="35"/>
    </row>
    <row r="3" spans="1:7" ht="13.5" thickBot="1"/>
    <row r="4" spans="1:7" ht="14.25" thickTop="1" thickBot="1">
      <c r="A4" s="4" t="s">
        <v>0</v>
      </c>
      <c r="C4" s="7">
        <v>53082.896999999997</v>
      </c>
      <c r="D4" s="8">
        <v>0.69783930000000005</v>
      </c>
    </row>
    <row r="6" spans="1:7">
      <c r="A6" s="4" t="s">
        <v>1</v>
      </c>
    </row>
    <row r="7" spans="1:7">
      <c r="A7" t="s">
        <v>2</v>
      </c>
      <c r="C7" s="31">
        <v>53082.896999999997</v>
      </c>
      <c r="D7" s="30" t="s">
        <v>40</v>
      </c>
    </row>
    <row r="8" spans="1:7">
      <c r="A8" t="s">
        <v>3</v>
      </c>
      <c r="C8" s="31">
        <v>0.69783930000000005</v>
      </c>
      <c r="D8" s="30" t="s">
        <v>40</v>
      </c>
    </row>
    <row r="9" spans="1:7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>
      <c r="A10" s="11"/>
      <c r="B10" s="11"/>
      <c r="C10" s="3" t="s">
        <v>19</v>
      </c>
      <c r="D10" s="3" t="s">
        <v>20</v>
      </c>
      <c r="E10" s="11"/>
    </row>
    <row r="11" spans="1:7">
      <c r="A11" s="11" t="s">
        <v>15</v>
      </c>
      <c r="B11" s="11"/>
      <c r="C11" s="24">
        <f ca="1">INTERCEPT(INDIRECT($G$11):G992,INDIRECT($F$11):F992)</f>
        <v>7.7811616076297295E-7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7">
      <c r="A12" s="11" t="s">
        <v>16</v>
      </c>
      <c r="B12" s="11"/>
      <c r="C12" s="24">
        <f ca="1">SLOPE(INDIRECT($G$11):G992,INDIRECT($F$11):F992)</f>
        <v>-2.8109744537630396E-7</v>
      </c>
      <c r="D12" s="13"/>
      <c r="E12" s="11"/>
    </row>
    <row r="13" spans="1:7">
      <c r="A13" s="11" t="s">
        <v>18</v>
      </c>
      <c r="B13" s="11"/>
      <c r="C13" s="13" t="s">
        <v>13</v>
      </c>
      <c r="D13" s="16" t="s">
        <v>36</v>
      </c>
      <c r="E13" s="12">
        <v>1</v>
      </c>
    </row>
    <row r="14" spans="1:7">
      <c r="A14" s="11"/>
      <c r="B14" s="11"/>
      <c r="C14" s="11"/>
      <c r="D14" s="16" t="s">
        <v>32</v>
      </c>
      <c r="E14" s="17">
        <f ca="1">NOW()+15018.5+$C$9/24</f>
        <v>60320.744996412031</v>
      </c>
    </row>
    <row r="15" spans="1:7">
      <c r="A15" s="14" t="s">
        <v>17</v>
      </c>
      <c r="B15" s="11"/>
      <c r="C15" s="15">
        <f ca="1">(C7+C11)+(C8+C12)*INT(MAX(F21:F3533))</f>
        <v>56181.302244705454</v>
      </c>
      <c r="D15" s="16" t="s">
        <v>37</v>
      </c>
      <c r="E15" s="17">
        <f ca="1">ROUND(2*(E14-$C$7)/$C$8,0)/2+E13</f>
        <v>10373</v>
      </c>
    </row>
    <row r="16" spans="1:7">
      <c r="A16" s="18" t="s">
        <v>4</v>
      </c>
      <c r="B16" s="11"/>
      <c r="C16" s="19">
        <f ca="1">+C8+C12</f>
        <v>0.69783901890255462</v>
      </c>
      <c r="D16" s="16" t="s">
        <v>38</v>
      </c>
      <c r="E16" s="26">
        <f ca="1">ROUND(2*(E14-$C$15)/$C$16,0)/2+E13</f>
        <v>5933</v>
      </c>
    </row>
    <row r="17" spans="1:18" ht="13.5" thickBot="1">
      <c r="A17" s="16" t="s">
        <v>29</v>
      </c>
      <c r="B17" s="11"/>
      <c r="C17" s="11">
        <f>COUNT(C21:C2191)</f>
        <v>3</v>
      </c>
      <c r="D17" s="16" t="s">
        <v>33</v>
      </c>
      <c r="E17" s="20">
        <f ca="1">+$C$15+$C$16*E16-15018.5-$C$9/24</f>
        <v>45303.476977187645</v>
      </c>
    </row>
    <row r="18" spans="1:18" ht="14.25" thickTop="1" thickBot="1">
      <c r="A18" s="18" t="s">
        <v>5</v>
      </c>
      <c r="B18" s="11"/>
      <c r="C18" s="21">
        <f ca="1">+C15</f>
        <v>56181.302244705454</v>
      </c>
      <c r="D18" s="22">
        <f ca="1">+C16</f>
        <v>0.69783901890255462</v>
      </c>
      <c r="E18" s="23" t="s">
        <v>34</v>
      </c>
    </row>
    <row r="19" spans="1:18" ht="13.5" thickTop="1">
      <c r="A19" s="27" t="s">
        <v>35</v>
      </c>
      <c r="E19" s="28">
        <v>21</v>
      </c>
    </row>
    <row r="20" spans="1:18" ht="13.5" thickBot="1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45</v>
      </c>
      <c r="I20" s="6" t="s">
        <v>28</v>
      </c>
      <c r="J20" s="6" t="s">
        <v>47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9" t="s">
        <v>39</v>
      </c>
    </row>
    <row r="21" spans="1:18">
      <c r="A21" s="30" t="s">
        <v>40</v>
      </c>
      <c r="C21" s="9">
        <f>+C7</f>
        <v>53082.896999999997</v>
      </c>
      <c r="D21" s="9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7.7811616076297295E-7</v>
      </c>
      <c r="Q21" s="2">
        <f>+C21-15018.5</f>
        <v>38064.396999999997</v>
      </c>
    </row>
    <row r="22" spans="1:18">
      <c r="A22" s="32" t="s">
        <v>43</v>
      </c>
      <c r="B22" s="33" t="s">
        <v>44</v>
      </c>
      <c r="C22" s="34">
        <v>56174.324200000003</v>
      </c>
      <c r="D22" s="34">
        <v>2.9999999999999997E-4</v>
      </c>
      <c r="E22">
        <f>+(C22-C$7)/C$8</f>
        <v>4429.9987117377959</v>
      </c>
      <c r="F22">
        <f>ROUND(2*E22,0)/2</f>
        <v>4430</v>
      </c>
      <c r="G22">
        <f>+C22-(C$7+F22*C$8)</f>
        <v>-8.9899999147746712E-4</v>
      </c>
      <c r="I22">
        <f>+G22</f>
        <v>-8.9899999147746712E-4</v>
      </c>
      <c r="O22">
        <f ca="1">+C$11+C$12*$F22</f>
        <v>-1.2444835668562635E-3</v>
      </c>
      <c r="Q22" s="2">
        <f>+C22-15018.5</f>
        <v>41155.824200000003</v>
      </c>
    </row>
    <row r="23" spans="1:18">
      <c r="A23" s="32" t="s">
        <v>43</v>
      </c>
      <c r="B23" s="33" t="s">
        <v>44</v>
      </c>
      <c r="C23" s="34">
        <v>56181.301899999999</v>
      </c>
      <c r="D23" s="34">
        <v>4.0000000000000002E-4</v>
      </c>
      <c r="E23">
        <f>+(C23-C$7)/C$8</f>
        <v>4439.9977186724809</v>
      </c>
      <c r="F23">
        <f>ROUND(2*E23,0)/2</f>
        <v>4440</v>
      </c>
      <c r="G23">
        <f>+C23-(C$7+F23*C$8)</f>
        <v>-1.5920000005280599E-3</v>
      </c>
      <c r="I23">
        <f>+G23</f>
        <v>-1.5920000005280599E-3</v>
      </c>
      <c r="O23">
        <f ca="1">+C$11+C$12*$F23</f>
        <v>-1.2472945413100267E-3</v>
      </c>
      <c r="Q23" s="2">
        <f>+C23-15018.5</f>
        <v>41162.801899999999</v>
      </c>
    </row>
    <row r="24" spans="1:18">
      <c r="C24" s="9"/>
      <c r="D24" s="9"/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2024-01-11T04:52:47Z</dcterms:modified>
</cp:coreProperties>
</file>