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310957E-2CF7-4F46-8B1B-D847DEB67D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K22" i="1" s="1"/>
  <c r="Q22" i="1"/>
  <c r="C22" i="1"/>
  <c r="A22" i="1"/>
  <c r="E23" i="1"/>
  <c r="F23" i="1" s="1"/>
  <c r="G23" i="1" s="1"/>
  <c r="K23" i="1" s="1"/>
  <c r="Q23" i="1"/>
  <c r="G11" i="1"/>
  <c r="F11" i="1"/>
  <c r="F15" i="1" l="1"/>
  <c r="E21" i="1"/>
  <c r="F21" i="1" s="1"/>
  <c r="G21" i="1" s="1"/>
  <c r="C17" i="1"/>
  <c r="Q21" i="1"/>
  <c r="C11" i="1"/>
  <c r="C12" i="1"/>
  <c r="O22" i="1" l="1"/>
  <c r="O23" i="1"/>
  <c r="C16" i="1"/>
  <c r="D18" i="1" s="1"/>
  <c r="C15" i="1"/>
  <c r="O21" i="1"/>
  <c r="I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<sst xmlns="http://schemas.openxmlformats.org/spreadsheetml/2006/main" count="59" uniqueCount="54">
  <si>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</si>
  <si>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</si>
  <si>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</si>
  <si>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</si>
  <si>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</si>
  <si>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</si>
  <si>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</si>
  <si>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</si>
  <si>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</si>
  <si>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</si>
  <si>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</si>
  <si>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</si>
  <si>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</si>
  <si>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</si>
  <si>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</si>
  <si>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</si>
  <si>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</si>
  <si>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</si>
  <si>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</si>
  <si>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</si>
  <si>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</si>
  <si>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</si>
  <si>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</si>
  <si>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</si>
  <si>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</si>
  <si>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</si>
  <si>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</si>
  <si>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</si>
  <si>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</si>
  <si>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</si>
  <si>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</si>
  <si>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</si>
  <si>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</si>
  <si>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</si>
  <si>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</si>
  <si>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</si>
  <si>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</si>
  <si>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</si>
  <si>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</si>
  <si>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</si>
  <si>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</si>
  <si>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</si>
  <si>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V1471 Aql</t>
  </si>
  <si>
    <t>G0498-1575</t>
  </si>
  <si>
    <t>EB:</t>
  </si>
  <si>
    <t>JBAV, 79</t>
  </si>
  <si>
    <t>I</t>
  </si>
  <si>
    <t>?</t>
  </si>
  <si>
    <t>VSX</t>
  </si>
  <si>
    <t>Next ToM-P</t>
  </si>
  <si>
    <t>Next ToM-S</t>
  </si>
  <si>
    <t xml:space="preserve">Mag </t>
  </si>
  <si>
    <t>8.35-8.58</t>
  </si>
  <si>
    <t>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</si>
</sst>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6" fillId="4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43" fontId="19" fillId="0" borderId="0" xfId="8" applyFont="1" applyBorder="1"/>
    <xf numFmtId="0" fontId="0" fillId="0" borderId="0" xfId="0" applyAlignment="1">
      <alignment horizontal="right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6" fillId="0" borderId="0" xfId="0" applyFont="1" applyAlignment="1"/>
    <xf numFmtId="0" fontId="6" fillId="5" borderId="6" xfId="0" applyFont="1" applyFill="1" applyBorder="1" applyAlignment="1">
      <alignment horizontal="right"/>
    </xf>
    <xf numFmtId="0" fontId="6" fillId="5" borderId="7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/>
    </xf>
    <xf numFmtId="0" fontId="21" fillId="0" borderId="9" xfId="0" applyFont="1" applyBorder="1" applyAlignment="1"/>
    <xf numFmtId="0" fontId="20" fillId="0" borderId="8" xfId="0" applyFont="1" applyBorder="1" applyAlignment="1">
      <alignment horizontal="right" vertical="top"/>
    </xf>
    <xf numFmtId="0" fontId="22" fillId="0" borderId="9" xfId="0" applyFont="1" applyBorder="1" applyAlignment="1">
      <alignment horizontal="right" vertical="top"/>
    </xf>
    <xf numFmtId="22" fontId="22" fillId="0" borderId="9" xfId="0" applyNumberFormat="1" applyFont="1" applyBorder="1" applyAlignment="1">
      <alignment horizontal="right"/>
    </xf>
    <xf numFmtId="22" fontId="22" fillId="0" borderId="10" xfId="0" applyNumberFormat="1" applyFont="1" applyBorder="1" applyAlignment="1">
      <alignment horizontal="right" vertical="top"/>
    </xf>
    <xf numFmtId="0" fontId="20" fillId="0" borderId="11" xfId="0" applyFont="1" applyBorder="1" applyAlignment="1">
      <alignment horizontal="right" vertical="top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V1471 Aql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-3924</c:v>
                </c:pt>
                <c:pt idx="1">
                  <c:v>0</c:v>
                </c:pt>
                <c:pt idx="2">
                  <c:v>6190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-3924</c:v>
                </c:pt>
                <c:pt idx="1">
                  <c:v>0</c:v>
                </c:pt>
                <c:pt idx="2">
                  <c:v>6190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2.593959999649087E-2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-3924</c:v>
                </c:pt>
                <c:pt idx="1">
                  <c:v>0</c:v>
                </c:pt>
                <c:pt idx="2">
                  <c:v>6190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-3924</c:v>
                </c:pt>
                <c:pt idx="1">
                  <c:v>0</c:v>
                </c:pt>
                <c:pt idx="2">
                  <c:v>6190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-5.0510002110968344E-3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-3924</c:v>
                </c:pt>
                <c:pt idx="1">
                  <c:v>0</c:v>
                </c:pt>
                <c:pt idx="2">
                  <c:v>6190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-3924</c:v>
                </c:pt>
                <c:pt idx="1">
                  <c:v>0</c:v>
                </c:pt>
                <c:pt idx="2">
                  <c:v>6190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-3924</c:v>
                </c:pt>
                <c:pt idx="1">
                  <c:v>0</c:v>
                </c:pt>
                <c:pt idx="2">
                  <c:v>6190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-3924</c:v>
                </c:pt>
                <c:pt idx="1">
                  <c:v>0</c:v>
                </c:pt>
                <c:pt idx="2">
                  <c:v>6190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2.0355116931295547E-2</c:v>
                </c:pt>
                <c:pt idx="1">
                  <c:v>9.1246303265566254E-3</c:v>
                </c:pt>
                <c:pt idx="2">
                  <c:v>-8.5911474724581337E-3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-3924</c:v>
                </c:pt>
                <c:pt idx="1">
                  <c:v>0</c:v>
                </c:pt>
                <c:pt idx="2">
                  <c:v>6190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466725</xdr:colOff>
      <xdr:row>18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4" t="s">
        <v>42</v>
      </c>
      <c r="F1" s="21" t="s">
        <v>42</v>
      </c>
      <c r="G1" s="28">
        <v>2013</v>
      </c>
      <c r="H1" s="29"/>
      <c r="I1" s="30" t="s">
        <v>43</v>
      </c>
      <c r="J1" s="31" t="s">
        <v>42</v>
      </c>
      <c r="K1" s="32">
        <v>20.045490000000001</v>
      </c>
      <c r="L1" s="33">
        <v>2.2631000000000001</v>
      </c>
      <c r="M1" s="34">
        <v>48500.56</v>
      </c>
      <c r="N1" s="34">
        <v>1.11422</v>
      </c>
      <c r="O1" s="35" t="s">
        <v>44</v>
      </c>
    </row>
    <row r="2" spans="1:15" x14ac:dyDescent="0.2">
      <c r="A2" t="s">
        <v>23</v>
      </c>
      <c r="B2" s="41" t="s">
        <v>53</v>
      </c>
      <c r="C2" s="22"/>
    </row>
    <row r="4" spans="1:15" x14ac:dyDescent="0.2">
      <c r="A4" s="25" t="s">
        <v>0</v>
      </c>
      <c r="C4" s="2" t="s">
        <v>36</v>
      </c>
      <c r="D4" s="2" t="s">
        <v>36</v>
      </c>
    </row>
    <row r="5" spans="1:15" x14ac:dyDescent="0.2">
      <c r="A5" s="26" t="s">
        <v>28</v>
      </c>
      <c r="B5" s="7"/>
      <c r="C5" s="23">
        <v>-9.5</v>
      </c>
      <c r="D5" s="7" t="s">
        <v>29</v>
      </c>
      <c r="E5" s="7"/>
    </row>
    <row r="6" spans="1:15" x14ac:dyDescent="0.2">
      <c r="A6" s="25" t="s">
        <v>1</v>
      </c>
    </row>
    <row r="7" spans="1:15" x14ac:dyDescent="0.2">
      <c r="A7" t="s">
        <v>2</v>
      </c>
      <c r="C7" s="37">
        <v>52872.627</v>
      </c>
      <c r="D7" s="27" t="s">
        <v>48</v>
      </c>
    </row>
    <row r="8" spans="1:15" x14ac:dyDescent="0.2">
      <c r="A8" t="s">
        <v>3</v>
      </c>
      <c r="C8" s="37">
        <v>1.1141928999999999</v>
      </c>
      <c r="D8" s="27" t="s">
        <v>48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9.1246303265566254E-3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-2.8619996444288789E-6</v>
      </c>
      <c r="D12" s="2"/>
      <c r="E12" s="42" t="s">
        <v>51</v>
      </c>
      <c r="F12" s="43" t="s">
        <v>52</v>
      </c>
    </row>
    <row r="13" spans="1:15" x14ac:dyDescent="0.2">
      <c r="A13" s="7" t="s">
        <v>18</v>
      </c>
      <c r="B13" s="7"/>
      <c r="C13" s="2" t="s">
        <v>13</v>
      </c>
      <c r="E13" s="44" t="s">
        <v>33</v>
      </c>
      <c r="F13" s="45">
        <v>1</v>
      </c>
    </row>
    <row r="14" spans="1:15" x14ac:dyDescent="0.2">
      <c r="A14" s="7"/>
      <c r="B14" s="7"/>
      <c r="C14" s="7"/>
      <c r="E14" s="46" t="s">
        <v>30</v>
      </c>
      <c r="F14" s="47">
        <f ca="1">NOW()+15018.5+$C$5/24</f>
        <v>60518.771335300924</v>
      </c>
    </row>
    <row r="15" spans="1:15" x14ac:dyDescent="0.2">
      <c r="A15" s="8" t="s">
        <v>17</v>
      </c>
      <c r="B15" s="7"/>
      <c r="C15" s="9">
        <f ca="1">(C7+C11)+(C8+C12)*INT(MAX(F21:F3533))</f>
        <v>59769.472459852528</v>
      </c>
      <c r="E15" s="46" t="s">
        <v>34</v>
      </c>
      <c r="F15" s="47">
        <f ca="1">ROUND(2*(F14-$C$7)/$C$8,0)/2+F13</f>
        <v>6863.5</v>
      </c>
    </row>
    <row r="16" spans="1:15" x14ac:dyDescent="0.2">
      <c r="A16" s="11" t="s">
        <v>4</v>
      </c>
      <c r="B16" s="7"/>
      <c r="C16" s="12">
        <f ca="1">+C8+C12</f>
        <v>1.1141900380003555</v>
      </c>
      <c r="E16" s="46" t="s">
        <v>35</v>
      </c>
      <c r="F16" s="47">
        <f ca="1">ROUND(2*(F14-$C$15)/$C$16,0)/2+F13</f>
        <v>673.5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46" t="s">
        <v>49</v>
      </c>
      <c r="F17" s="48">
        <f ca="1">+$C$15+$C$16*$F$16-15018.5-$C$5/24</f>
        <v>45501.775283779105</v>
      </c>
    </row>
    <row r="18" spans="1:21" ht="14.25" thickTop="1" thickBot="1" x14ac:dyDescent="0.25">
      <c r="A18" s="11" t="s">
        <v>5</v>
      </c>
      <c r="B18" s="7"/>
      <c r="C18" s="13">
        <f ca="1">+C15</f>
        <v>59769.472459852528</v>
      </c>
      <c r="D18" s="14">
        <f ca="1">+C16</f>
        <v>1.1141900380003555</v>
      </c>
      <c r="E18" s="50" t="s">
        <v>50</v>
      </c>
      <c r="F18" s="49">
        <f ca="1">+($C$15+$C$16*$F$16)-($C$16/2)-15018.5-$C$5/24</f>
        <v>45501.218188760104</v>
      </c>
    </row>
    <row r="19" spans="1:21" ht="13.5" thickTop="1" x14ac:dyDescent="0.2">
      <c r="F19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t="s">
        <v>47</v>
      </c>
      <c r="B21" s="2"/>
      <c r="C21" s="6">
        <v>48500.56</v>
      </c>
      <c r="D21" s="6" t="s">
        <v>13</v>
      </c>
      <c r="E21">
        <f>+(C21-C$7)/C$8</f>
        <v>-3923.9767189326039</v>
      </c>
      <c r="F21">
        <f>ROUND(2*E21,0)/2</f>
        <v>-3924</v>
      </c>
      <c r="G21">
        <f>+C21-(C$7+F21*C$8)</f>
        <v>2.593959999649087E-2</v>
      </c>
      <c r="I21">
        <f>+G21</f>
        <v>2.593959999649087E-2</v>
      </c>
      <c r="O21">
        <f ca="1">+C$11+C$12*$F21</f>
        <v>2.0355116931295547E-2</v>
      </c>
      <c r="Q21" s="1">
        <f>+C21-15018.5</f>
        <v>33482.06</v>
      </c>
    </row>
    <row r="22" spans="1:21" x14ac:dyDescent="0.2">
      <c r="A22" t="str">
        <f>$D$7</f>
        <v>VSX</v>
      </c>
      <c r="B22" s="2"/>
      <c r="C22" s="6">
        <f>$C$7</f>
        <v>52872.627</v>
      </c>
      <c r="D22" s="6"/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9.1246303265566254E-3</v>
      </c>
      <c r="Q22" s="1">
        <f>+C22-15018.5</f>
        <v>37854.127</v>
      </c>
    </row>
    <row r="23" spans="1:21" x14ac:dyDescent="0.2">
      <c r="A23" s="36" t="s">
        <v>45</v>
      </c>
      <c r="B23" s="38" t="s">
        <v>46</v>
      </c>
      <c r="C23" s="39">
        <v>59769.475999999791</v>
      </c>
      <c r="D23" s="40">
        <v>0.01</v>
      </c>
      <c r="E23">
        <f>+(C23-C$7)/C$8</f>
        <v>6189.995466673492</v>
      </c>
      <c r="F23">
        <f>ROUND(2*E23,0)/2</f>
        <v>6190</v>
      </c>
      <c r="G23">
        <f>+C23-(C$7+F23*C$8)</f>
        <v>-5.0510002110968344E-3</v>
      </c>
      <c r="K23">
        <f>+G23</f>
        <v>-5.0510002110968344E-3</v>
      </c>
      <c r="O23">
        <f ca="1">+C$11+C$12*$F23</f>
        <v>-8.5911474724581337E-3</v>
      </c>
      <c r="Q23" s="1">
        <f>+C23-15018.5</f>
        <v>44750.975999999791</v>
      </c>
    </row>
    <row r="24" spans="1:21" x14ac:dyDescent="0.2">
      <c r="B24" s="2"/>
      <c r="C24" s="6"/>
      <c r="D24" s="6"/>
      <c r="Q24" s="1"/>
    </row>
    <row r="25" spans="1:21" x14ac:dyDescent="0.2">
      <c r="B25" s="2"/>
      <c r="C25" s="6"/>
      <c r="D25" s="6"/>
      <c r="Q25" s="1"/>
    </row>
    <row r="26" spans="1:21" x14ac:dyDescent="0.2">
      <c r="B26" s="2"/>
      <c r="C26" s="6"/>
      <c r="D26" s="6"/>
      <c r="Q26" s="1"/>
    </row>
    <row r="27" spans="1:21" x14ac:dyDescent="0.2">
      <c r="B27" s="2"/>
      <c r="C27" s="6"/>
      <c r="D27" s="6"/>
      <c r="Q27" s="1"/>
    </row>
    <row r="28" spans="1:21" x14ac:dyDescent="0.2">
      <c r="B28" s="2"/>
      <c r="C28" s="6"/>
      <c r="D28" s="6"/>
      <c r="Q28" s="1"/>
    </row>
    <row r="29" spans="1:21" x14ac:dyDescent="0.2">
      <c r="B29" s="2"/>
      <c r="C29" s="6"/>
      <c r="D29" s="6"/>
      <c r="Q29" s="1"/>
    </row>
    <row r="30" spans="1:21" x14ac:dyDescent="0.2">
      <c r="B30" s="2"/>
      <c r="C30" s="6"/>
      <c r="D30" s="6"/>
      <c r="Q30" s="1"/>
    </row>
    <row r="31" spans="1:21" x14ac:dyDescent="0.2">
      <c r="B31" s="2"/>
      <c r="C31" s="6"/>
      <c r="D31" s="6"/>
      <c r="Q31" s="1"/>
    </row>
    <row r="32" spans="1:21" x14ac:dyDescent="0.2">
      <c r="B32" s="2"/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U23">
    <sortCondition ref="C21:C23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2024-07-27T06:30:43Z</dcterms:modified>
</cp:coreProperties>
</file>