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8FD34B7-F1C3-48E9-9E2A-D079728D5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F14" i="2" l="1"/>
  <c r="E35" i="2"/>
  <c r="F35" i="2" s="1"/>
  <c r="G35" i="2" s="1"/>
  <c r="K35" i="2" s="1"/>
  <c r="Q35" i="2"/>
  <c r="E34" i="2"/>
  <c r="F34" i="2" s="1"/>
  <c r="G34" i="2" s="1"/>
  <c r="K34" i="2" s="1"/>
  <c r="Q34" i="2"/>
  <c r="Q33" i="2"/>
  <c r="Q32" i="2"/>
  <c r="F11" i="2"/>
  <c r="E21" i="2"/>
  <c r="F21" i="2" s="1"/>
  <c r="G21" i="2" s="1"/>
  <c r="I21" i="2" s="1"/>
  <c r="E23" i="2"/>
  <c r="F23" i="2"/>
  <c r="G23" i="2" s="1"/>
  <c r="I23" i="2" s="1"/>
  <c r="E26" i="2"/>
  <c r="F26" i="2"/>
  <c r="Q31" i="2"/>
  <c r="Q30" i="2"/>
  <c r="G11" i="2"/>
  <c r="C17" i="2"/>
  <c r="E33" i="2"/>
  <c r="F33" i="2"/>
  <c r="Q21" i="2"/>
  <c r="Q22" i="2"/>
  <c r="Q23" i="2"/>
  <c r="Q24" i="2"/>
  <c r="Q25" i="2"/>
  <c r="Q26" i="2"/>
  <c r="Q27" i="2"/>
  <c r="Q28" i="2"/>
  <c r="Q29" i="2"/>
  <c r="Q2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I29" i="1"/>
  <c r="Q25" i="1"/>
  <c r="Q24" i="1"/>
  <c r="Q23" i="1"/>
  <c r="Q22" i="1"/>
  <c r="Q21" i="1"/>
  <c r="Q28" i="1"/>
  <c r="Q29" i="1"/>
  <c r="C17" i="1"/>
  <c r="Q27" i="1"/>
  <c r="I27" i="1"/>
  <c r="C12" i="1"/>
  <c r="C16" i="1"/>
  <c r="D18" i="1"/>
  <c r="C11" i="1"/>
  <c r="E28" i="2"/>
  <c r="F28" i="2" s="1"/>
  <c r="G28" i="2" s="1"/>
  <c r="K28" i="2" s="1"/>
  <c r="E25" i="2"/>
  <c r="F25" i="2" s="1"/>
  <c r="G25" i="2" s="1"/>
  <c r="I25" i="2" s="1"/>
  <c r="E32" i="2"/>
  <c r="F32" i="2" s="1"/>
  <c r="G32" i="2" s="1"/>
  <c r="K32" i="2" s="1"/>
  <c r="E30" i="2"/>
  <c r="F30" i="2" s="1"/>
  <c r="G30" i="2" s="1"/>
  <c r="K30" i="2" s="1"/>
  <c r="E22" i="2"/>
  <c r="F22" i="2" s="1"/>
  <c r="G22" i="2" s="1"/>
  <c r="I22" i="2" s="1"/>
  <c r="G33" i="2"/>
  <c r="K33" i="2" s="1"/>
  <c r="E27" i="2"/>
  <c r="F27" i="2" s="1"/>
  <c r="G27" i="2" s="1"/>
  <c r="K27" i="2" s="1"/>
  <c r="G26" i="2"/>
  <c r="I26" i="2"/>
  <c r="E24" i="2"/>
  <c r="F24" i="2"/>
  <c r="G24" i="2" s="1"/>
  <c r="I24" i="2" s="1"/>
  <c r="E31" i="2"/>
  <c r="F31" i="2"/>
  <c r="G31" i="2"/>
  <c r="K31" i="2"/>
  <c r="E29" i="2"/>
  <c r="F29" i="2"/>
  <c r="G29" i="2" s="1"/>
  <c r="K29" i="2" s="1"/>
  <c r="O26" i="1"/>
  <c r="O22" i="1"/>
  <c r="O29" i="1"/>
  <c r="O25" i="1"/>
  <c r="O21" i="1"/>
  <c r="O24" i="1"/>
  <c r="C15" i="1"/>
  <c r="C18" i="1"/>
  <c r="O27" i="1"/>
  <c r="O28" i="1"/>
  <c r="O23" i="1"/>
  <c r="C12" i="2"/>
  <c r="F15" i="2" l="1"/>
  <c r="C16" i="2"/>
  <c r="D18" i="2" s="1"/>
  <c r="C11" i="2"/>
  <c r="O35" i="2" l="1"/>
  <c r="O34" i="2"/>
  <c r="O32" i="2"/>
  <c r="O24" i="2"/>
  <c r="O23" i="2"/>
  <c r="O22" i="2"/>
  <c r="O33" i="2"/>
  <c r="O26" i="2"/>
  <c r="O27" i="2"/>
  <c r="O29" i="2"/>
  <c r="C15" i="2"/>
  <c r="O31" i="2"/>
  <c r="O25" i="2"/>
  <c r="O21" i="2"/>
  <c r="O28" i="2"/>
  <c r="O30" i="2"/>
  <c r="F16" i="2" l="1"/>
  <c r="F18" i="2" s="1"/>
  <c r="C18" i="2"/>
  <c r="F17" i="2" l="1"/>
</calcChain>
</file>

<file path=xl/sharedStrings.xml><?xml version="1.0" encoding="utf-8"?>
<sst xmlns="http://schemas.openxmlformats.org/spreadsheetml/2006/main" count="113" uniqueCount="66">
  <si>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</si>
  <si>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</si>
  <si>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</si>
  <si>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</si>
  <si>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</si>
  <si>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</si>
  <si>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</si>
  <si>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</si>
  <si>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</si>
  <si>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</si>
  <si>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</si>
  <si>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</si>
  <si>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</si>
  <si>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</si>
  <si>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</si>
  <si>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</si>
  <si>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</si>
  <si>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</si>
  <si>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</si>
  <si>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</si>
  <si>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</si>
  <si>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</si>
  <si>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</si>
  <si>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</si>
  <si>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</si>
  <si>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</si>
  <si>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</si>
  <si>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</si>
  <si>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</si>
  <si>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</si>
  <si>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</si>
  <si>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</si>
  <si>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</si>
  <si>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not avail</t>
  </si>
  <si>
    <t>IBVS 5480</t>
  </si>
  <si>
    <t>Kaiser/RHOweb</t>
  </si>
  <si>
    <t>EA?</t>
  </si>
  <si>
    <t>IBVS 5592</t>
  </si>
  <si>
    <t>IBVS 3442</t>
  </si>
  <si>
    <t>Kaiser</t>
  </si>
  <si>
    <t>V1700 Aql / GSC 0506-0057</t>
  </si>
  <si>
    <t>IBVS 5480 Eph.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</si>
  <si>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</si>
  <si>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</si>
  <si>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</si>
  <si>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</si>
  <si>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</si>
  <si>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0160</t>
  </si>
  <si>
    <t>II</t>
  </si>
  <si>
    <t>Add cycle</t>
  </si>
  <si>
    <t>Old Cycle</t>
  </si>
  <si>
    <t>IBVS 6149</t>
  </si>
  <si>
    <t>OEJV 0165</t>
  </si>
  <si>
    <t>pg</t>
  </si>
  <si>
    <t>vis</t>
  </si>
  <si>
    <t>PE</t>
  </si>
  <si>
    <t>CCD</t>
  </si>
  <si>
    <t>I</t>
  </si>
  <si>
    <t>JBAV, 63</t>
  </si>
  <si>
    <t>JBAV, 79</t>
  </si>
  <si>
    <t xml:space="preserve">Mag </t>
  </si>
  <si>
    <t>8.28-8.64</t>
  </si>
  <si>
    <t>Next ToM-P</t>
  </si>
  <si>
    <t>Next ToM-S</t>
  </si>
  <si>
    <t>VSX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</si>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</sst>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  <numFmt numFmtId="167" formatCode="0.00000"/>
    <numFmt numFmtId="168" formatCode="0.000000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165" fontId="0" fillId="0" borderId="0" xfId="0" applyNumberFormat="1" applyAlignment="1"/>
    <xf numFmtId="166" fontId="0" fillId="0" borderId="0" xfId="0" applyNumberFormat="1" applyAlignment="1"/>
    <xf numFmtId="165" fontId="0" fillId="0" borderId="0" xfId="0" applyNumberForma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47" applyFont="1" applyBorder="1"/>
    <xf numFmtId="167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8" fontId="34" fillId="0" borderId="0" xfId="0" applyNumberFormat="1" applyFont="1" applyAlignment="1" applyProtection="1">
      <alignment horizontal="left" vertical="center" wrapText="1"/>
      <protection locked="0"/>
    </xf>
    <xf numFmtId="43" fontId="34" fillId="0" borderId="0" xfId="47" applyFont="1" applyBorder="1" applyAlignment="1">
      <alignment horizontal="center"/>
    </xf>
    <xf numFmtId="0" fontId="5" fillId="24" borderId="11" xfId="0" applyFont="1" applyFill="1" applyBorder="1" applyAlignment="1">
      <alignment horizontal="right" vertical="center"/>
    </xf>
    <xf numFmtId="0" fontId="5" fillId="24" borderId="12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right" vertical="top"/>
    </xf>
    <xf numFmtId="0" fontId="37" fillId="0" borderId="14" xfId="0" applyFont="1" applyBorder="1" applyAlignment="1"/>
    <xf numFmtId="0" fontId="38" fillId="0" borderId="14" xfId="0" applyFont="1" applyBorder="1" applyAlignment="1"/>
    <xf numFmtId="0" fontId="36" fillId="0" borderId="13" xfId="0" applyFont="1" applyBorder="1" applyAlignment="1">
      <alignment horizontal="right"/>
    </xf>
    <xf numFmtId="22" fontId="36" fillId="0" borderId="13" xfId="0" applyNumberFormat="1" applyFont="1" applyBorder="1" applyAlignment="1">
      <alignment horizontal="right" vertical="top"/>
    </xf>
    <xf numFmtId="22" fontId="38" fillId="0" borderId="14" xfId="0" applyNumberFormat="1" applyFont="1" applyBorder="1" applyAlignment="1"/>
    <xf numFmtId="22" fontId="38" fillId="0" borderId="15" xfId="0" applyNumberFormat="1" applyFont="1" applyBorder="1" applyAlignment="1"/>
    <xf numFmtId="0" fontId="36" fillId="0" borderId="16" xfId="0" applyFont="1" applyBorder="1" applyAlignment="1">
      <alignment horizontal="right"/>
    </xf>
    <xf numFmtId="0" fontId="5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 (2)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V1700 Aql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4C58-9184-161FAB1C4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-0.19858000000022002</c:v>
                </c:pt>
                <c:pt idx="1">
                  <c:v>-0.23154000000431552</c:v>
                </c:pt>
                <c:pt idx="2">
                  <c:v>-9.9360000003798632E-2</c:v>
                </c:pt>
                <c:pt idx="3">
                  <c:v>-9.9179999997431878E-2</c:v>
                </c:pt>
                <c:pt idx="4">
                  <c:v>-1.6009999999369029E-2</c:v>
                </c:pt>
                <c:pt idx="5">
                  <c:v>-5.9280000001308508E-2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F-4C58-9184-161FAB1C4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F-4C58-9184-161FAB1C4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</c:v>
                </c:pt>
                <c:pt idx="7">
                  <c:v>-1.0000000474974513E-4</c:v>
                </c:pt>
                <c:pt idx="8">
                  <c:v>3.8799999965704046E-3</c:v>
                </c:pt>
                <c:pt idx="9">
                  <c:v>2.3269999997864943E-2</c:v>
                </c:pt>
                <c:pt idx="10">
                  <c:v>2.9739999998128042E-2</c:v>
                </c:pt>
                <c:pt idx="11">
                  <c:v>3.0129999999189749E-2</c:v>
                </c:pt>
                <c:pt idx="12">
                  <c:v>3.6409999993338715E-2</c:v>
                </c:pt>
                <c:pt idx="13">
                  <c:v>5.2259999996749684E-2</c:v>
                </c:pt>
                <c:pt idx="14">
                  <c:v>4.7260000093956478E-2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F-4C58-9184-161FAB1C4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F-4C58-9184-161FAB1C4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F-4C58-9184-161FAB1C4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1.1900000000000001E-2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F-4C58-9184-161FAB1C4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-0.20864142809965919</c:v>
                </c:pt>
                <c:pt idx="1">
                  <c:v>-0.20192206639070051</c:v>
                </c:pt>
                <c:pt idx="2">
                  <c:v>-0.15093992137604109</c:v>
                </c:pt>
                <c:pt idx="3">
                  <c:v>-5.4419933454282129E-2</c:v>
                </c:pt>
                <c:pt idx="4">
                  <c:v>-3.0163442465767118E-2</c:v>
                </c:pt>
                <c:pt idx="5">
                  <c:v>-2.8210374981084849E-2</c:v>
                </c:pt>
                <c:pt idx="6">
                  <c:v>6.1001981878613942E-4</c:v>
                </c:pt>
                <c:pt idx="7">
                  <c:v>8.1241023170658183E-4</c:v>
                </c:pt>
                <c:pt idx="8">
                  <c:v>2.5124897002382976E-3</c:v>
                </c:pt>
                <c:pt idx="9">
                  <c:v>2.4259339568539828E-2</c:v>
                </c:pt>
                <c:pt idx="10">
                  <c:v>2.6455275548726627E-2</c:v>
                </c:pt>
                <c:pt idx="11">
                  <c:v>2.4259339568539828E-2</c:v>
                </c:pt>
                <c:pt idx="12">
                  <c:v>2.8752406735373645E-2</c:v>
                </c:pt>
                <c:pt idx="13">
                  <c:v>4.1755990765512063E-2</c:v>
                </c:pt>
                <c:pt idx="14">
                  <c:v>4.3779894894716488E-2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F-4C58-9184-161FAB1C4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38752"/>
        <c:axId val="1"/>
      </c:scatterChart>
      <c:valAx>
        <c:axId val="4557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73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1714135490737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352-80BA-BC0C0855ECB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E-4352-80BA-BC0C0855ECB5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E-4352-80BA-BC0C0855ECB5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E-4352-80BA-BC0C0855ECB5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E-4352-80BA-BC0C0855ECB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E-4352-80BA-BC0C0855ECB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E-4352-80BA-BC0C0855ECB5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E-4352-80BA-BC0C085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2208"/>
        <c:axId val="1"/>
      </c:scatterChart>
      <c:valAx>
        <c:axId val="64227220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5"/>
          <c:min val="-0.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2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73298764483702"/>
          <c:w val="0.7108244183531986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C-4F93-B6A0-3B880EC1FE9D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C-4F93-B6A0-3B880EC1FE9D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C-4F93-B6A0-3B880EC1FE9D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C-4F93-B6A0-3B880EC1FE9D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C-4F93-B6A0-3B880EC1FE9D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C-4F93-B6A0-3B880EC1FE9D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C-4F93-B6A0-3B880EC1FE9D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C-4F93-B6A0-3B880EC1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8440"/>
        <c:axId val="1"/>
      </c:scatterChart>
      <c:valAx>
        <c:axId val="642278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8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97264437689974"/>
          <c:w val="0.709677419354838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104775</xdr:colOff>
      <xdr:row>18</xdr:row>
      <xdr:rowOff>19050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BAA0488-F12C-BF15-22FD-D264360F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55822-0AFF-6ADC-8204-B2E401C54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AAE80A-5C67-BAFF-AF8F-832C86DE7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5.140625" customWidth="1"/>
    <col min="3" max="3" width="13.7109375" customWidth="1"/>
    <col min="4" max="4" width="9.42578125" customWidth="1"/>
    <col min="5" max="5" width="12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  <c r="B1" s="1"/>
    </row>
    <row r="2" spans="1:7" ht="12.95" customHeight="1">
      <c r="A2" t="s">
        <v>26</v>
      </c>
      <c r="B2" t="s">
        <v>36</v>
      </c>
    </row>
    <row r="3" spans="1:7" ht="12.95" customHeight="1" thickBot="1"/>
    <row r="4" spans="1:7" ht="12.95" customHeight="1" thickTop="1" thickBot="1">
      <c r="A4" s="21" t="s">
        <v>41</v>
      </c>
      <c r="C4" s="13">
        <v>52527.618000000002</v>
      </c>
      <c r="D4" s="14">
        <v>3.4007800000000001</v>
      </c>
    </row>
    <row r="5" spans="1:7" ht="12.95" customHeight="1" thickTop="1"/>
    <row r="6" spans="1:7" ht="12.95" customHeight="1">
      <c r="A6" s="8" t="s">
        <v>2</v>
      </c>
      <c r="B6" s="8"/>
    </row>
    <row r="7" spans="1:7" ht="12.95" customHeight="1">
      <c r="A7" t="s">
        <v>3</v>
      </c>
      <c r="C7">
        <v>52527.618000000002</v>
      </c>
      <c r="D7" s="63" t="s">
        <v>64</v>
      </c>
    </row>
    <row r="8" spans="1:7" ht="12.95" customHeight="1">
      <c r="A8" t="s">
        <v>4</v>
      </c>
      <c r="C8" s="18">
        <v>3.4007800000000001</v>
      </c>
      <c r="D8" s="63" t="s">
        <v>65</v>
      </c>
    </row>
    <row r="9" spans="1:7" ht="12.95" customHeight="1">
      <c r="A9" s="22" t="s">
        <v>42</v>
      </c>
      <c r="B9" s="23"/>
      <c r="C9" s="24">
        <v>-9.5</v>
      </c>
      <c r="D9" s="23" t="s">
        <v>43</v>
      </c>
      <c r="E9" s="23"/>
    </row>
    <row r="10" spans="1:7" ht="12.95" customHeight="1" thickBot="1">
      <c r="A10" s="23"/>
      <c r="B10" s="23"/>
      <c r="C10" s="7" t="s">
        <v>21</v>
      </c>
      <c r="D10" s="7" t="s">
        <v>22</v>
      </c>
      <c r="E10" s="23"/>
    </row>
    <row r="11" spans="1:7" ht="12.95" customHeight="1">
      <c r="A11" s="23" t="s">
        <v>16</v>
      </c>
      <c r="B11" s="23"/>
      <c r="C11" s="25">
        <f ca="1">INTERCEPT(INDIRECT($G$11):G992,INDIRECT($F$11):F992)</f>
        <v>6.1001981878613942E-4</v>
      </c>
      <c r="D11" s="6"/>
      <c r="E11" s="23"/>
      <c r="F11" s="26" t="str">
        <f>"F"&amp;E19</f>
        <v>F21</v>
      </c>
      <c r="G11" s="34" t="str">
        <f>"G"&amp;E19</f>
        <v>G21</v>
      </c>
    </row>
    <row r="12" spans="1:7" ht="12.95" customHeight="1">
      <c r="A12" s="23" t="s">
        <v>17</v>
      </c>
      <c r="B12" s="23"/>
      <c r="C12" s="25">
        <f ca="1">SLOPE(INDIRECT($G$11):G992,INDIRECT($F$11):F992)</f>
        <v>2.0239041292044234E-5</v>
      </c>
      <c r="D12" s="6"/>
      <c r="E12" s="53" t="s">
        <v>60</v>
      </c>
      <c r="F12" s="54" t="s">
        <v>61</v>
      </c>
    </row>
    <row r="13" spans="1:7" ht="12.95" customHeight="1">
      <c r="A13" s="23" t="s">
        <v>20</v>
      </c>
      <c r="B13" s="23"/>
      <c r="C13" s="6" t="s">
        <v>14</v>
      </c>
      <c r="D13" s="28"/>
      <c r="E13" s="55" t="s">
        <v>49</v>
      </c>
      <c r="F13" s="56">
        <v>1</v>
      </c>
    </row>
    <row r="14" spans="1:7" ht="12.95" customHeight="1">
      <c r="A14" s="23"/>
      <c r="B14" s="23"/>
      <c r="C14" s="23"/>
      <c r="D14" s="28"/>
      <c r="E14" s="55" t="s">
        <v>44</v>
      </c>
      <c r="F14" s="57">
        <f ca="1">NOW()+15018.5+$C$5/24</f>
        <v>60519.19303923611</v>
      </c>
    </row>
    <row r="15" spans="1:7" ht="12.95" customHeight="1">
      <c r="A15" s="27" t="s">
        <v>18</v>
      </c>
      <c r="B15" s="23"/>
      <c r="C15" s="11">
        <f ca="1">(C7+C11)+(C8+C12)*INT(MAX(F21:F3533))</f>
        <v>59781.525519894894</v>
      </c>
      <c r="D15" s="28"/>
      <c r="E15" s="55" t="s">
        <v>50</v>
      </c>
      <c r="F15" s="57">
        <f ca="1">ROUND(2*(F14-$C$7)/$C$8,0)/2+F13</f>
        <v>2351</v>
      </c>
    </row>
    <row r="16" spans="1:7" ht="12.95" customHeight="1">
      <c r="A16" s="29" t="s">
        <v>5</v>
      </c>
      <c r="B16" s="23"/>
      <c r="C16" s="12">
        <f ca="1">+C8+C12</f>
        <v>3.4008002390412924</v>
      </c>
      <c r="D16" s="28"/>
      <c r="E16" s="58" t="s">
        <v>45</v>
      </c>
      <c r="F16" s="57">
        <f ca="1">ROUND(2*(F14-$C$15)/$C$16,0)/2+F13</f>
        <v>218</v>
      </c>
    </row>
    <row r="17" spans="1:17" ht="12.95" customHeight="1" thickBot="1">
      <c r="A17" s="28" t="s">
        <v>32</v>
      </c>
      <c r="B17" s="23"/>
      <c r="C17" s="23">
        <f>COUNT(C21:C2191)</f>
        <v>15</v>
      </c>
      <c r="D17" s="28"/>
      <c r="E17" s="59" t="s">
        <v>62</v>
      </c>
      <c r="F17" s="60">
        <f ca="1">+$C$15+$C$16*$F$16-15018.5-$C$5/24</f>
        <v>45504.399972005893</v>
      </c>
    </row>
    <row r="18" spans="1:17" ht="12.95" customHeight="1" thickTop="1" thickBot="1">
      <c r="A18" s="29" t="s">
        <v>6</v>
      </c>
      <c r="B18" s="23"/>
      <c r="C18" s="30">
        <f ca="1">+C15</f>
        <v>59781.525519894894</v>
      </c>
      <c r="D18" s="31">
        <f ca="1">+C16</f>
        <v>3.4008002390412924</v>
      </c>
      <c r="E18" s="62" t="s">
        <v>63</v>
      </c>
      <c r="F18" s="61">
        <f ca="1">+($C$15+$C$16*$F$16)-($C$16/2)-15018.5-$C$5/24</f>
        <v>45502.699571886369</v>
      </c>
    </row>
    <row r="19" spans="1:17" ht="12.95" customHeight="1" thickTop="1">
      <c r="A19" s="32" t="s">
        <v>46</v>
      </c>
      <c r="E19" s="33">
        <v>21</v>
      </c>
    </row>
    <row r="20" spans="1:17" ht="12.95" customHeight="1" thickBot="1">
      <c r="A20" s="7" t="s">
        <v>7</v>
      </c>
      <c r="B20" s="7" t="s">
        <v>8</v>
      </c>
      <c r="C20" s="7" t="s">
        <v>9</v>
      </c>
      <c r="D20" s="7" t="s">
        <v>13</v>
      </c>
      <c r="E20" s="7" t="s">
        <v>10</v>
      </c>
      <c r="F20" s="7" t="s">
        <v>11</v>
      </c>
      <c r="G20" s="7" t="s">
        <v>12</v>
      </c>
      <c r="H20" s="10" t="s">
        <v>53</v>
      </c>
      <c r="I20" s="10" t="s">
        <v>54</v>
      </c>
      <c r="J20" s="10" t="s">
        <v>55</v>
      </c>
      <c r="K20" s="10" t="s">
        <v>56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 ht="12.95" customHeight="1">
      <c r="A21" s="20" t="s">
        <v>38</v>
      </c>
      <c r="B21" s="6"/>
      <c r="C21" s="16">
        <v>17366.755000000001</v>
      </c>
      <c r="D21" s="16"/>
      <c r="E21">
        <f t="shared" ref="E21:E29" si="0">+(C21-C$7)/C$8</f>
        <v>-10339.058392486428</v>
      </c>
      <c r="F21">
        <f t="shared" ref="F21:F33" si="1">ROUND(2*E21,0)/2</f>
        <v>-10339</v>
      </c>
      <c r="G21">
        <f t="shared" ref="G21:G29" si="2">+C21-(C$7+F21*C$8)</f>
        <v>-0.19858000000022002</v>
      </c>
      <c r="I21">
        <f t="shared" ref="I21:I26" si="3">+G21</f>
        <v>-0.19858000000022002</v>
      </c>
      <c r="O21">
        <f t="shared" ref="O21:O29" ca="1" si="4">+C$11+C$12*$F21</f>
        <v>-0.20864142809965919</v>
      </c>
      <c r="Q21" s="2">
        <f t="shared" ref="Q21:Q29" si="5">+C21-15018.5</f>
        <v>2348.255000000001</v>
      </c>
    </row>
    <row r="22" spans="1:17" ht="12.95" customHeight="1">
      <c r="A22" s="20" t="s">
        <v>38</v>
      </c>
      <c r="B22" s="6"/>
      <c r="C22" s="16">
        <v>18495.780999999999</v>
      </c>
      <c r="D22" s="16"/>
      <c r="E22">
        <f t="shared" si="0"/>
        <v>-10007.068084380642</v>
      </c>
      <c r="F22">
        <f t="shared" si="1"/>
        <v>-10007</v>
      </c>
      <c r="G22">
        <f t="shared" si="2"/>
        <v>-0.23154000000431552</v>
      </c>
      <c r="I22">
        <f t="shared" si="3"/>
        <v>-0.23154000000431552</v>
      </c>
      <c r="O22">
        <f t="shared" ca="1" si="4"/>
        <v>-0.20192206639070051</v>
      </c>
      <c r="Q22" s="2">
        <f t="shared" si="5"/>
        <v>3477.280999999999</v>
      </c>
    </row>
    <row r="23" spans="1:17" ht="12.95" customHeight="1">
      <c r="A23" s="20" t="s">
        <v>38</v>
      </c>
      <c r="B23" s="6"/>
      <c r="C23" s="16">
        <v>27062.477999999999</v>
      </c>
      <c r="D23" s="16"/>
      <c r="E23">
        <f t="shared" si="0"/>
        <v>-7488.0292168267288</v>
      </c>
      <c r="F23">
        <f t="shared" si="1"/>
        <v>-7488</v>
      </c>
      <c r="G23">
        <f t="shared" si="2"/>
        <v>-9.9360000003798632E-2</v>
      </c>
      <c r="I23">
        <f t="shared" si="3"/>
        <v>-9.9360000003798632E-2</v>
      </c>
      <c r="O23">
        <f t="shared" ca="1" si="4"/>
        <v>-0.15093992137604109</v>
      </c>
      <c r="Q23" s="2">
        <f t="shared" si="5"/>
        <v>12043.977999999999</v>
      </c>
    </row>
    <row r="24" spans="1:17" ht="12.95" customHeight="1">
      <c r="A24" s="20" t="s">
        <v>38</v>
      </c>
      <c r="B24" s="6"/>
      <c r="C24" s="16">
        <v>43280.798000000003</v>
      </c>
      <c r="D24" s="16"/>
      <c r="E24">
        <f t="shared" si="0"/>
        <v>-2719.0291638976937</v>
      </c>
      <c r="F24">
        <f t="shared" si="1"/>
        <v>-2719</v>
      </c>
      <c r="G24">
        <f t="shared" si="2"/>
        <v>-9.9179999997431878E-2</v>
      </c>
      <c r="I24">
        <f t="shared" si="3"/>
        <v>-9.9179999997431878E-2</v>
      </c>
      <c r="O24">
        <f t="shared" ca="1" si="4"/>
        <v>-5.4419933454282129E-2</v>
      </c>
      <c r="Q24" s="2">
        <f t="shared" si="5"/>
        <v>28262.298000000003</v>
      </c>
    </row>
    <row r="25" spans="1:17" ht="12.95" customHeight="1">
      <c r="A25" s="20" t="s">
        <v>38</v>
      </c>
      <c r="B25" s="6"/>
      <c r="C25" s="16">
        <v>47356.716</v>
      </c>
      <c r="D25" s="16"/>
      <c r="E25">
        <f t="shared" si="0"/>
        <v>-1520.5047077435181</v>
      </c>
      <c r="F25">
        <f t="shared" si="1"/>
        <v>-1520.5</v>
      </c>
      <c r="G25">
        <f t="shared" si="2"/>
        <v>-1.6009999999369029E-2</v>
      </c>
      <c r="I25">
        <f t="shared" si="3"/>
        <v>-1.6009999999369029E-2</v>
      </c>
      <c r="O25">
        <f t="shared" ca="1" si="4"/>
        <v>-3.0163442465767118E-2</v>
      </c>
      <c r="Q25" s="2">
        <f t="shared" si="5"/>
        <v>32338.216</v>
      </c>
    </row>
    <row r="26" spans="1:17" ht="12.95" customHeight="1">
      <c r="A26" s="20" t="s">
        <v>38</v>
      </c>
      <c r="B26" s="6"/>
      <c r="C26" s="16">
        <v>47684.847999999998</v>
      </c>
      <c r="D26" s="16"/>
      <c r="E26">
        <f t="shared" si="0"/>
        <v>-1424.0174312951747</v>
      </c>
      <c r="F26">
        <f t="shared" si="1"/>
        <v>-1424</v>
      </c>
      <c r="G26">
        <f t="shared" si="2"/>
        <v>-5.9280000001308508E-2</v>
      </c>
      <c r="I26">
        <f t="shared" si="3"/>
        <v>-5.9280000001308508E-2</v>
      </c>
      <c r="O26">
        <f t="shared" ca="1" si="4"/>
        <v>-2.8210374981084849E-2</v>
      </c>
      <c r="Q26" s="2">
        <f t="shared" si="5"/>
        <v>32666.347999999998</v>
      </c>
    </row>
    <row r="27" spans="1:17" ht="12.95" customHeight="1">
      <c r="A27" t="s">
        <v>34</v>
      </c>
      <c r="B27" s="6"/>
      <c r="C27" s="38">
        <v>52527.618000000002</v>
      </c>
      <c r="D27" s="38"/>
      <c r="E27">
        <f t="shared" si="0"/>
        <v>0</v>
      </c>
      <c r="F27">
        <f t="shared" si="1"/>
        <v>0</v>
      </c>
      <c r="G27">
        <f t="shared" si="2"/>
        <v>0</v>
      </c>
      <c r="K27">
        <f t="shared" ref="K27:K32" si="6">+G27</f>
        <v>0</v>
      </c>
      <c r="O27">
        <f t="shared" ca="1" si="4"/>
        <v>6.1001981878613942E-4</v>
      </c>
      <c r="Q27" s="2">
        <f t="shared" si="5"/>
        <v>37509.118000000002</v>
      </c>
    </row>
    <row r="28" spans="1:17" ht="12.95" customHeight="1">
      <c r="A28" t="s">
        <v>35</v>
      </c>
      <c r="B28" s="6"/>
      <c r="C28" s="38">
        <v>52561.625699999997</v>
      </c>
      <c r="D28" s="38"/>
      <c r="E28">
        <f t="shared" si="0"/>
        <v>9.9999705949795796</v>
      </c>
      <c r="F28">
        <f t="shared" si="1"/>
        <v>10</v>
      </c>
      <c r="G28">
        <f t="shared" si="2"/>
        <v>-1.0000000474974513E-4</v>
      </c>
      <c r="K28">
        <f t="shared" si="6"/>
        <v>-1.0000000474974513E-4</v>
      </c>
      <c r="O28">
        <f t="shared" ca="1" si="4"/>
        <v>8.1241023170658183E-4</v>
      </c>
      <c r="Q28" s="2">
        <f t="shared" si="5"/>
        <v>37543.125699999997</v>
      </c>
    </row>
    <row r="29" spans="1:17" ht="12.95" customHeight="1">
      <c r="A29" t="s">
        <v>37</v>
      </c>
      <c r="B29" s="6"/>
      <c r="C29" s="38">
        <v>52847.2952</v>
      </c>
      <c r="D29" s="38"/>
      <c r="E29">
        <f t="shared" si="0"/>
        <v>94.001140914730811</v>
      </c>
      <c r="F29">
        <f t="shared" si="1"/>
        <v>94</v>
      </c>
      <c r="G29">
        <f t="shared" si="2"/>
        <v>3.8799999965704046E-3</v>
      </c>
      <c r="K29">
        <f t="shared" si="6"/>
        <v>3.8799999965704046E-3</v>
      </c>
      <c r="O29">
        <f t="shared" ca="1" si="4"/>
        <v>2.5124897002382976E-3</v>
      </c>
      <c r="Q29" s="2">
        <f t="shared" si="5"/>
        <v>37828.7952</v>
      </c>
    </row>
    <row r="30" spans="1:17" ht="12.95" customHeight="1">
      <c r="A30" s="35" t="s">
        <v>47</v>
      </c>
      <c r="B30" s="36" t="s">
        <v>48</v>
      </c>
      <c r="C30" s="37">
        <v>56501.452700000002</v>
      </c>
      <c r="D30" s="37">
        <v>8.0000000000000004E-4</v>
      </c>
      <c r="E30">
        <f t="shared" ref="E30:E35" si="7">+(C30-C$7)/C$8</f>
        <v>1168.5068425478858</v>
      </c>
      <c r="F30">
        <f t="shared" si="1"/>
        <v>1168.5</v>
      </c>
      <c r="G30">
        <f t="shared" ref="G30:G35" si="8">+C30-(C$7+F30*C$8)</f>
        <v>2.3269999997864943E-2</v>
      </c>
      <c r="K30">
        <f t="shared" si="6"/>
        <v>2.3269999997864943E-2</v>
      </c>
      <c r="O30">
        <f t="shared" ref="O30:O35" ca="1" si="9">+C$11+C$12*$F30</f>
        <v>2.4259339568539828E-2</v>
      </c>
      <c r="Q30" s="2">
        <f t="shared" ref="Q30:Q35" si="10">+C30-15018.5</f>
        <v>41482.952700000002</v>
      </c>
    </row>
    <row r="31" spans="1:17" ht="12.95" customHeight="1">
      <c r="A31" s="39" t="s">
        <v>51</v>
      </c>
      <c r="B31" s="40" t="s">
        <v>57</v>
      </c>
      <c r="C31" s="39">
        <v>56870.443800000001</v>
      </c>
      <c r="D31" s="39">
        <v>6.3E-3</v>
      </c>
      <c r="E31">
        <f t="shared" si="7"/>
        <v>1277.008745052605</v>
      </c>
      <c r="F31">
        <f t="shared" si="1"/>
        <v>1277</v>
      </c>
      <c r="G31">
        <f t="shared" si="8"/>
        <v>2.9739999998128042E-2</v>
      </c>
      <c r="K31">
        <f t="shared" si="6"/>
        <v>2.9739999998128042E-2</v>
      </c>
      <c r="O31">
        <f t="shared" ca="1" si="9"/>
        <v>2.6455275548726627E-2</v>
      </c>
      <c r="Q31" s="2">
        <f t="shared" si="10"/>
        <v>41851.943800000001</v>
      </c>
    </row>
    <row r="32" spans="1:17" ht="12.95" customHeight="1">
      <c r="A32" s="41" t="s">
        <v>52</v>
      </c>
      <c r="B32" s="42"/>
      <c r="C32" s="41">
        <v>56501.459560000003</v>
      </c>
      <c r="D32" s="41">
        <v>8.0999999999999996E-4</v>
      </c>
      <c r="E32">
        <f t="shared" si="7"/>
        <v>1168.5088597321792</v>
      </c>
      <c r="F32">
        <f t="shared" si="1"/>
        <v>1168.5</v>
      </c>
      <c r="G32">
        <f t="shared" si="8"/>
        <v>3.0129999999189749E-2</v>
      </c>
      <c r="K32">
        <f t="shared" si="6"/>
        <v>3.0129999999189749E-2</v>
      </c>
      <c r="O32">
        <f t="shared" ca="1" si="9"/>
        <v>2.4259339568539828E-2</v>
      </c>
      <c r="Q32" s="2">
        <f t="shared" si="10"/>
        <v>41482.959560000003</v>
      </c>
    </row>
    <row r="33" spans="1:17" ht="12.95" customHeight="1">
      <c r="A33" s="43" t="s">
        <v>0</v>
      </c>
      <c r="B33" s="44" t="s">
        <v>57</v>
      </c>
      <c r="C33" s="45">
        <v>57256.438999999998</v>
      </c>
      <c r="D33" s="45">
        <v>1.1900000000000001E-2</v>
      </c>
      <c r="E33">
        <f t="shared" si="7"/>
        <v>1390.5107063673615</v>
      </c>
      <c r="F33">
        <f t="shared" si="1"/>
        <v>1390.5</v>
      </c>
      <c r="G33">
        <f t="shared" si="8"/>
        <v>3.6409999993338715E-2</v>
      </c>
      <c r="K33">
        <f>+G33</f>
        <v>3.6409999993338715E-2</v>
      </c>
      <c r="O33">
        <f t="shared" ca="1" si="9"/>
        <v>2.8752406735373645E-2</v>
      </c>
      <c r="Q33" s="2">
        <f t="shared" si="10"/>
        <v>42237.938999999998</v>
      </c>
    </row>
    <row r="34" spans="1:17" ht="12.95" customHeight="1">
      <c r="A34" s="46" t="s">
        <v>58</v>
      </c>
      <c r="B34" s="47" t="s">
        <v>48</v>
      </c>
      <c r="C34" s="49">
        <v>59441.455999999998</v>
      </c>
      <c r="D34" s="50">
        <v>8.0000000000000002E-3</v>
      </c>
      <c r="E34">
        <f t="shared" si="7"/>
        <v>2033.015367062849</v>
      </c>
      <c r="F34">
        <f t="shared" ref="F34" si="11">ROUND(2*E34,0)/2</f>
        <v>2033</v>
      </c>
      <c r="G34">
        <f t="shared" si="8"/>
        <v>5.2259999996749684E-2</v>
      </c>
      <c r="K34">
        <f>+G34</f>
        <v>5.2259999996749684E-2</v>
      </c>
      <c r="O34">
        <f t="shared" ca="1" si="9"/>
        <v>4.1755990765512063E-2</v>
      </c>
      <c r="Q34" s="2">
        <f t="shared" si="10"/>
        <v>44422.955999999998</v>
      </c>
    </row>
    <row r="35" spans="1:17" ht="12.95" customHeight="1">
      <c r="A35" s="48" t="s">
        <v>59</v>
      </c>
      <c r="B35" s="52" t="s">
        <v>57</v>
      </c>
      <c r="C35" s="51">
        <v>59781.529000000097</v>
      </c>
      <c r="D35" s="50">
        <v>5.0000000000000001E-3</v>
      </c>
      <c r="E35">
        <f t="shared" si="7"/>
        <v>2133.0138968119354</v>
      </c>
      <c r="F35">
        <f t="shared" ref="F35" si="12">ROUND(2*E35,0)/2</f>
        <v>2133</v>
      </c>
      <c r="G35">
        <f t="shared" si="8"/>
        <v>4.7260000093956478E-2</v>
      </c>
      <c r="K35">
        <f>+G35</f>
        <v>4.7260000093956478E-2</v>
      </c>
      <c r="O35">
        <f t="shared" ca="1" si="9"/>
        <v>4.3779894894716488E-2</v>
      </c>
      <c r="Q35" s="2">
        <f t="shared" si="10"/>
        <v>44763.029000000097</v>
      </c>
    </row>
    <row r="36" spans="1:17" ht="12.95" customHeight="1">
      <c r="B36" s="6"/>
      <c r="C36" s="16"/>
      <c r="D36" s="16"/>
    </row>
    <row r="37" spans="1:17" ht="12.95" customHeight="1">
      <c r="B37" s="6"/>
      <c r="C37" s="16"/>
      <c r="D37" s="16"/>
    </row>
    <row r="38" spans="1:17" ht="12.95" customHeight="1">
      <c r="B38" s="6"/>
      <c r="C38" s="16"/>
      <c r="D38" s="16"/>
    </row>
    <row r="39" spans="1:17" ht="12.95" customHeight="1">
      <c r="C39" s="16"/>
      <c r="D39" s="16"/>
    </row>
    <row r="40" spans="1:17" ht="12.95" customHeight="1">
      <c r="C40" s="16"/>
      <c r="D40" s="16"/>
    </row>
    <row r="41" spans="1:17" ht="12.95" customHeight="1">
      <c r="C41" s="16"/>
      <c r="D41" s="16"/>
    </row>
    <row r="42" spans="1:17" ht="12.95" customHeight="1">
      <c r="C42" s="16"/>
      <c r="D42" s="16"/>
    </row>
    <row r="43" spans="1:17">
      <c r="C43" s="16"/>
      <c r="D43" s="16"/>
    </row>
    <row r="44" spans="1:17">
      <c r="C44" s="16"/>
      <c r="D44" s="16"/>
    </row>
    <row r="45" spans="1:17">
      <c r="C45" s="16"/>
      <c r="D45" s="16"/>
    </row>
    <row r="46" spans="1:17">
      <c r="C46" s="16"/>
      <c r="D46" s="16"/>
    </row>
    <row r="47" spans="1:17">
      <c r="C47" s="16"/>
      <c r="D47" s="16"/>
    </row>
    <row r="48" spans="1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phoneticPr fontId="7" type="noConversion"/>
  <hyperlinks>
    <hyperlink ref="H336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M37" sqref="M3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40</v>
      </c>
      <c r="B1" s="1"/>
    </row>
    <row r="2" spans="1:4">
      <c r="A2" t="s">
        <v>26</v>
      </c>
      <c r="B2" t="s">
        <v>36</v>
      </c>
    </row>
    <row r="3" spans="1:4" ht="13.5" thickBot="1"/>
    <row r="4" spans="1:4" ht="14.25" thickTop="1" thickBot="1">
      <c r="A4" s="8" t="s">
        <v>1</v>
      </c>
      <c r="B4" s="8"/>
      <c r="C4" s="13" t="s">
        <v>33</v>
      </c>
      <c r="D4" s="14" t="s">
        <v>33</v>
      </c>
    </row>
    <row r="5" spans="1:4" ht="13.5" thickTop="1"/>
    <row r="6" spans="1:4">
      <c r="A6" s="8" t="s">
        <v>2</v>
      </c>
      <c r="B6" s="8"/>
    </row>
    <row r="7" spans="1:4">
      <c r="A7" t="s">
        <v>3</v>
      </c>
      <c r="C7">
        <v>17366.755000000001</v>
      </c>
    </row>
    <row r="8" spans="1:4">
      <c r="A8" t="s">
        <v>4</v>
      </c>
      <c r="C8" s="18">
        <v>3.40082365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INTERCEPT(G27:G999,F27:F999)</f>
        <v>-0.25296354403070709</v>
      </c>
      <c r="D11" s="6"/>
    </row>
    <row r="12" spans="1:4">
      <c r="A12" t="s">
        <v>17</v>
      </c>
      <c r="C12">
        <f>SLOPE(G27:G999,F27:F999)</f>
        <v>-6.7536101018236839E-10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3" t="s">
        <v>18</v>
      </c>
      <c r="C15" s="11">
        <f>($C$7+C$11)+($C$8+C$12)*INT(MAX($F21:$F3533))</f>
        <v>52847.295169859935</v>
      </c>
    </row>
    <row r="16" spans="1:4">
      <c r="A16" s="8" t="s">
        <v>5</v>
      </c>
      <c r="C16" s="12">
        <f>+$C$8+C$12</f>
        <v>3.4008236493246389</v>
      </c>
    </row>
    <row r="17" spans="1:17" ht="13.5" thickBot="1">
      <c r="A17" s="15" t="s">
        <v>32</v>
      </c>
      <c r="C17">
        <f>COUNT(C21:C2191)</f>
        <v>9</v>
      </c>
    </row>
    <row r="18" spans="1:17" ht="14.25" thickTop="1" thickBot="1">
      <c r="A18" s="8" t="s">
        <v>6</v>
      </c>
      <c r="C18" s="4">
        <f>+C15</f>
        <v>52847.295169859935</v>
      </c>
      <c r="D18" s="5">
        <f>+C16</f>
        <v>3.4008236493246389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13</v>
      </c>
      <c r="E20" s="7" t="s">
        <v>10</v>
      </c>
      <c r="F20" s="7" t="s">
        <v>11</v>
      </c>
      <c r="G20" s="7" t="s">
        <v>12</v>
      </c>
      <c r="H20" s="10" t="s">
        <v>39</v>
      </c>
      <c r="I20" s="10" t="s">
        <v>31</v>
      </c>
      <c r="J20" s="10" t="s">
        <v>19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15</v>
      </c>
    </row>
    <row r="21" spans="1:17">
      <c r="A21" s="20" t="s">
        <v>38</v>
      </c>
      <c r="C21">
        <v>17366.755000000001</v>
      </c>
      <c r="D21" s="16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6" si="3">+G21</f>
        <v>0</v>
      </c>
      <c r="O21">
        <f t="shared" ref="O21:O29" si="4">+C$11+C$12*$F21</f>
        <v>-0.25296354403070709</v>
      </c>
      <c r="Q21" s="2">
        <f t="shared" ref="Q21:Q29" si="5">+C21-15018.5</f>
        <v>2348.255000000001</v>
      </c>
    </row>
    <row r="22" spans="1:17">
      <c r="A22" s="20" t="s">
        <v>38</v>
      </c>
      <c r="C22">
        <v>18495.780999999999</v>
      </c>
      <c r="D22" s="16"/>
      <c r="E22">
        <f t="shared" si="0"/>
        <v>331.98604696835662</v>
      </c>
      <c r="F22">
        <f t="shared" si="1"/>
        <v>332</v>
      </c>
      <c r="G22">
        <f t="shared" si="2"/>
        <v>-4.7451800000999356E-2</v>
      </c>
      <c r="H22">
        <f t="shared" si="3"/>
        <v>-4.7451800000999356E-2</v>
      </c>
      <c r="O22">
        <f t="shared" si="4"/>
        <v>-0.25296376825056249</v>
      </c>
      <c r="Q22" s="2">
        <f t="shared" si="5"/>
        <v>3477.280999999999</v>
      </c>
    </row>
    <row r="23" spans="1:17">
      <c r="A23" s="20" t="s">
        <v>38</v>
      </c>
      <c r="C23">
        <v>27062.477999999999</v>
      </c>
      <c r="D23" s="16"/>
      <c r="E23">
        <f t="shared" si="0"/>
        <v>2850.9925823410449</v>
      </c>
      <c r="F23">
        <f t="shared" si="1"/>
        <v>2851</v>
      </c>
      <c r="G23">
        <f t="shared" si="2"/>
        <v>-2.5226150002708891E-2</v>
      </c>
      <c r="H23">
        <f t="shared" si="3"/>
        <v>-2.5226150002708891E-2</v>
      </c>
      <c r="O23">
        <f t="shared" si="4"/>
        <v>-0.25296546948494714</v>
      </c>
      <c r="Q23" s="2">
        <f t="shared" si="5"/>
        <v>12043.977999999999</v>
      </c>
    </row>
    <row r="24" spans="1:17">
      <c r="A24" s="20" t="s">
        <v>38</v>
      </c>
      <c r="C24">
        <v>43280.798000000003</v>
      </c>
      <c r="D24" s="16"/>
      <c r="E24">
        <f t="shared" si="0"/>
        <v>7619.9314245535788</v>
      </c>
      <c r="F24">
        <f t="shared" si="1"/>
        <v>7620</v>
      </c>
      <c r="G24">
        <f t="shared" si="2"/>
        <v>-0.23321299999952316</v>
      </c>
      <c r="H24">
        <f t="shared" si="3"/>
        <v>-0.23321299999952316</v>
      </c>
      <c r="O24">
        <f t="shared" si="4"/>
        <v>-0.25296869028160468</v>
      </c>
      <c r="Q24" s="2">
        <f t="shared" si="5"/>
        <v>28262.298000000003</v>
      </c>
    </row>
    <row r="25" spans="1:17">
      <c r="A25" s="20" t="s">
        <v>38</v>
      </c>
      <c r="C25">
        <v>47356.716</v>
      </c>
      <c r="D25" s="16"/>
      <c r="E25">
        <f t="shared" si="0"/>
        <v>8818.4404974953632</v>
      </c>
      <c r="F25">
        <f t="shared" si="1"/>
        <v>8818.5</v>
      </c>
      <c r="G25">
        <f t="shared" si="2"/>
        <v>-0.20235752499866067</v>
      </c>
      <c r="H25">
        <f t="shared" si="3"/>
        <v>-0.20235752499866067</v>
      </c>
      <c r="O25">
        <f t="shared" si="4"/>
        <v>-0.2529694997017754</v>
      </c>
      <c r="Q25" s="2">
        <f t="shared" si="5"/>
        <v>32338.216</v>
      </c>
    </row>
    <row r="26" spans="1:17">
      <c r="A26" s="20" t="s">
        <v>38</v>
      </c>
      <c r="C26">
        <v>47684.847999999998</v>
      </c>
      <c r="D26" s="16"/>
      <c r="E26">
        <f t="shared" si="0"/>
        <v>8914.9265355173575</v>
      </c>
      <c r="F26">
        <f t="shared" si="1"/>
        <v>8915</v>
      </c>
      <c r="G26">
        <f t="shared" si="2"/>
        <v>-0.24983975000213832</v>
      </c>
      <c r="H26">
        <f t="shared" si="3"/>
        <v>-0.24983975000213832</v>
      </c>
      <c r="O26">
        <f t="shared" si="4"/>
        <v>-0.25296956487411287</v>
      </c>
      <c r="Q26" s="2">
        <f t="shared" si="5"/>
        <v>32666.347999999998</v>
      </c>
    </row>
    <row r="27" spans="1:17">
      <c r="A27" t="s">
        <v>34</v>
      </c>
      <c r="C27" s="17">
        <v>52527.618000000002</v>
      </c>
      <c r="D27" s="19"/>
      <c r="E27">
        <f t="shared" si="0"/>
        <v>10338.925689369396</v>
      </c>
      <c r="F27">
        <f t="shared" si="1"/>
        <v>10339</v>
      </c>
      <c r="G27">
        <f t="shared" si="2"/>
        <v>-0.2527173499984201</v>
      </c>
      <c r="I27">
        <f>+G27</f>
        <v>-0.2527173499984201</v>
      </c>
      <c r="O27">
        <f t="shared" si="4"/>
        <v>-0.25297052658819136</v>
      </c>
      <c r="Q27" s="2">
        <f t="shared" si="5"/>
        <v>37509.118000000002</v>
      </c>
    </row>
    <row r="28" spans="1:17">
      <c r="A28" t="s">
        <v>35</v>
      </c>
      <c r="C28" s="17">
        <v>52561.625699999997</v>
      </c>
      <c r="D28" s="19"/>
      <c r="E28">
        <f t="shared" si="0"/>
        <v>10348.925531613497</v>
      </c>
      <c r="F28">
        <f t="shared" si="1"/>
        <v>10349</v>
      </c>
      <c r="G28">
        <f t="shared" si="2"/>
        <v>-0.25325385000178358</v>
      </c>
      <c r="H28">
        <f>+G28</f>
        <v>-0.25325385000178358</v>
      </c>
      <c r="O28">
        <f t="shared" si="4"/>
        <v>-0.25297053334180147</v>
      </c>
      <c r="Q28" s="2">
        <f t="shared" si="5"/>
        <v>37543.125699999997</v>
      </c>
    </row>
    <row r="29" spans="1:17">
      <c r="A29" t="s">
        <v>37</v>
      </c>
      <c r="C29" s="17">
        <v>52847.2952</v>
      </c>
      <c r="D29" s="19"/>
      <c r="E29">
        <f t="shared" si="0"/>
        <v>10432.925623767644</v>
      </c>
      <c r="F29">
        <f t="shared" si="1"/>
        <v>10433</v>
      </c>
      <c r="G29">
        <f t="shared" si="2"/>
        <v>-0.25294045000191545</v>
      </c>
      <c r="I29">
        <f>+G29</f>
        <v>-0.25294045000191545</v>
      </c>
      <c r="O29">
        <f t="shared" si="4"/>
        <v>-0.2529705900721263</v>
      </c>
      <c r="Q29" s="2">
        <f t="shared" si="5"/>
        <v>37828.7952</v>
      </c>
    </row>
    <row r="30" spans="1:17">
      <c r="D30" s="16"/>
      <c r="E30" s="16"/>
      <c r="Q30" s="2"/>
    </row>
    <row r="31" spans="1:17">
      <c r="Q31" s="2"/>
    </row>
    <row r="32" spans="1:17">
      <c r="Q32" s="2"/>
    </row>
    <row r="33" spans="3:17">
      <c r="Q33" s="2"/>
    </row>
    <row r="34" spans="3:17">
      <c r="C34" s="16"/>
      <c r="D34" s="16"/>
    </row>
    <row r="35" spans="3:17">
      <c r="C35" s="16"/>
      <c r="D35" s="16"/>
    </row>
    <row r="36" spans="3:17">
      <c r="C36" s="16"/>
      <c r="D36" s="16"/>
    </row>
    <row r="37" spans="3:17">
      <c r="C37" s="16"/>
      <c r="D37" s="16"/>
    </row>
    <row r="38" spans="3:17">
      <c r="C38" s="16"/>
      <c r="D38" s="16"/>
    </row>
    <row r="39" spans="3:17">
      <c r="C39" s="16"/>
      <c r="D39" s="16"/>
    </row>
    <row r="40" spans="3:17">
      <c r="C40" s="16"/>
      <c r="D40" s="16"/>
    </row>
    <row r="41" spans="3:17">
      <c r="C41" s="16"/>
      <c r="D41" s="16"/>
    </row>
    <row r="42" spans="3:17">
      <c r="C42" s="16"/>
      <c r="D42" s="16"/>
    </row>
    <row r="43" spans="3:17">
      <c r="C43" s="16"/>
      <c r="D43" s="16"/>
    </row>
    <row r="44" spans="3:17">
      <c r="C44" s="16"/>
      <c r="D44" s="16"/>
    </row>
    <row r="45" spans="3:17">
      <c r="C45" s="16"/>
      <c r="D45" s="16"/>
    </row>
    <row r="46" spans="3:17">
      <c r="C46" s="16"/>
      <c r="D46" s="16"/>
    </row>
    <row r="47" spans="3:17">
      <c r="C47" s="16"/>
      <c r="D47" s="16"/>
    </row>
    <row r="48" spans="3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2024-07-27T07:07:58Z</dcterms:modified>
</cp:coreProperties>
</file>