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27DDB4F-6216-4CF6-9773-0EF7E6C900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K28" i="1" s="1"/>
  <c r="Q28" i="1"/>
  <c r="E26" i="1"/>
  <c r="E13" i="2" s="1"/>
  <c r="D9" i="1"/>
  <c r="C9" i="1"/>
  <c r="Q24" i="1"/>
  <c r="Q25" i="1"/>
  <c r="Q26" i="1"/>
  <c r="Q27" i="1"/>
  <c r="H16" i="2"/>
  <c r="G16" i="2"/>
  <c r="D16" i="2"/>
  <c r="C16" i="2"/>
  <c r="B16" i="2"/>
  <c r="A16" i="2"/>
  <c r="H15" i="2"/>
  <c r="G15" i="2"/>
  <c r="D15" i="2"/>
  <c r="C15" i="2"/>
  <c r="B15" i="2"/>
  <c r="A15" i="2"/>
  <c r="H14" i="2"/>
  <c r="B14" i="2"/>
  <c r="G14" i="2"/>
  <c r="C14" i="2"/>
  <c r="D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D11" i="2"/>
  <c r="C11" i="2"/>
  <c r="B11" i="2"/>
  <c r="A11" i="2"/>
  <c r="F16" i="1"/>
  <c r="Q23" i="1"/>
  <c r="C17" i="1"/>
  <c r="E22" i="1"/>
  <c r="E15" i="2" s="1"/>
  <c r="Q22" i="1"/>
  <c r="E24" i="1"/>
  <c r="F24" i="1" s="1"/>
  <c r="G24" i="1" s="1"/>
  <c r="I24" i="1" s="1"/>
  <c r="E21" i="1"/>
  <c r="F21" i="1" s="1"/>
  <c r="G21" i="1" s="1"/>
  <c r="H21" i="1" s="1"/>
  <c r="Q21" i="1"/>
  <c r="E11" i="2"/>
  <c r="E27" i="1"/>
  <c r="E14" i="2" s="1"/>
  <c r="E23" i="1" l="1"/>
  <c r="E25" i="1"/>
  <c r="F25" i="1" s="1"/>
  <c r="G25" i="1" s="1"/>
  <c r="I25" i="1" s="1"/>
  <c r="F22" i="1"/>
  <c r="G22" i="1" s="1"/>
  <c r="E12" i="2"/>
  <c r="F27" i="1"/>
  <c r="G27" i="1" s="1"/>
  <c r="I27" i="1" s="1"/>
  <c r="F26" i="1"/>
  <c r="G26" i="1" s="1"/>
  <c r="I26" i="1" s="1"/>
  <c r="F17" i="1"/>
  <c r="I22" i="1" l="1"/>
  <c r="E16" i="2"/>
  <c r="F23" i="1"/>
  <c r="G23" i="1" s="1"/>
  <c r="C12" i="1"/>
  <c r="C11" i="1"/>
  <c r="O28" i="1" l="1"/>
  <c r="C15" i="1"/>
  <c r="O23" i="1"/>
  <c r="O21" i="1"/>
  <c r="O24" i="1"/>
  <c r="O27" i="1"/>
  <c r="O25" i="1"/>
  <c r="O26" i="1"/>
  <c r="O22" i="1"/>
  <c r="C16" i="1"/>
  <c r="D18" i="1" s="1"/>
  <c r="K23" i="1"/>
  <c r="C18" i="1" l="1"/>
  <c r="F18" i="1"/>
  <c r="F19" i="1" s="1"/>
</calcChain>
</file>

<file path=xl/sharedStrings.xml><?xml version="1.0" encoding="utf-8"?>
<sst xmlns="http://schemas.openxmlformats.org/spreadsheetml/2006/main" count="121" uniqueCount="85">
  <si>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</si>
  <si>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</si>
  <si>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</si>
  <si>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</si>
  <si>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</si>
  <si>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</si>
  <si>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</si>
  <si>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</si>
  <si>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</si>
  <si>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</si>
  <si>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</si>
  <si>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</si>
  <si>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</si>
  <si>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</si>
  <si>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</si>
  <si>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</si>
  <si>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</si>
  <si>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</si>
  <si>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</si>
  <si>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</si>
  <si>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</si>
  <si>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</si>
  <si>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</si>
  <si>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</si>
  <si>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</si>
  <si>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</si>
  <si>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Diethelm R</t>
  </si>
  <si>
    <t>BBSAG Bull.23</t>
  </si>
  <si>
    <t>B</t>
  </si>
  <si>
    <t># of data points:</t>
  </si>
  <si>
    <t>BX Aqr / GSC 05761-01028</t>
  </si>
  <si>
    <t>EA/SD</t>
  </si>
  <si>
    <t>OEJV 0155</t>
  </si>
  <si>
    <t>I</t>
  </si>
  <si>
    <t>0,0200</t>
  </si>
  <si>
    <t>Add cycle</t>
  </si>
  <si>
    <t>JD today</t>
  </si>
  <si>
    <t>Old Cycle</t>
  </si>
  <si>
    <t>New Cycle</t>
  </si>
  <si>
    <t>Next ToM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</si>
  <si>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</si>
  <si>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</si>
  <si>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</si>
  <si>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</si>
  <si>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</si>
  <si>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</si>
  <si>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</si>
  <si>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</si>
  <si>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</si>
  <si>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</si>
  <si>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</si>
  <si>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</si>
  <si>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</si>
  <si>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</si>
  <si>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2428749.380 </t>
  </si>
  <si>
    <t> 03.08.1937 21:07 </t>
  </si>
  <si>
    <t> 0.349 </t>
  </si>
  <si>
    <t>V </t>
  </si>
  <si>
    <t> N.Guriev </t>
  </si>
  <si>
    <t> CTAD 40 </t>
  </si>
  <si>
    <t>2428752.440 </t>
  </si>
  <si>
    <t> 06.08.1937 22:33 </t>
  </si>
  <si>
    <t>2428838.120 </t>
  </si>
  <si>
    <t> 31.10.1937 14:52 </t>
  </si>
  <si>
    <t> 0.370 </t>
  </si>
  <si>
    <t>2428864.135 </t>
  </si>
  <si>
    <t> 26.11.1937 15:14 </t>
  </si>
  <si>
    <t> 0.382 </t>
  </si>
  <si>
    <t>2442607.548 </t>
  </si>
  <si>
    <t> 14.07.1975 01:09 </t>
  </si>
  <si>
    <t> 0.078 </t>
  </si>
  <si>
    <t> R.Diethelm </t>
  </si>
  <si>
    <t> BBS 23 </t>
  </si>
  <si>
    <t>2453712.5670 </t>
  </si>
  <si>
    <t> 08.12.2005 01:36 </t>
  </si>
  <si>
    <t> -0.0095 </t>
  </si>
  <si>
    <t>C </t>
  </si>
  <si>
    <t>ns</t>
  </si>
  <si>
    <t> A.Paschke </t>
  </si>
  <si>
    <t>OEJV 0155 </t>
  </si>
  <si>
    <t>s5</t>
  </si>
  <si>
    <t>s6</t>
  </si>
  <si>
    <t>s7</t>
  </si>
  <si>
    <t xml:space="preserve">  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</si>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</sst>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7" fillId="0" borderId="0" xfId="0" applyFont="1" applyAlignment="1"/>
    <xf numFmtId="0" fontId="7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/>
    <xf numFmtId="0" fontId="5" fillId="0" borderId="5" xfId="0" applyFont="1" applyBorder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2" fillId="0" borderId="0" xfId="0" applyFont="1">
      <alignment vertical="top"/>
    </xf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0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8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8" fillId="2" borderId="12" xfId="7" applyFill="1" applyBorder="1" applyAlignment="1" applyProtection="1">
      <alignment horizontal="right" vertical="top" wrapText="1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center" vertical="top"/>
    </xf>
    <xf numFmtId="0" fontId="19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0" fontId="13" fillId="0" borderId="0" xfId="0" applyFont="1" applyAlignment="1">
      <alignment horizontal="left" vertical="top"/>
    </xf>
    <xf numFmtId="165" fontId="19" fillId="0" borderId="0" xfId="0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BX Aqr - O-C Diagr.</a:t>
            </a:r>
          </a:p>
        </c:rich>
      </c:tx>
      <c:layout>
        <c:manualLayout>
          <c:xMode val="edge"/>
          <c:yMode val="edge"/>
          <c:x val="0.3695275130888848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61308851409305"/>
          <c:y val="0.14769252958613219"/>
          <c:w val="0.7950970021557934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10952</c:v>
                </c:pt>
                <c:pt idx="2">
                  <c:v>18212</c:v>
                </c:pt>
                <c:pt idx="3">
                  <c:v>1892</c:v>
                </c:pt>
                <c:pt idx="4">
                  <c:v>1894</c:v>
                </c:pt>
                <c:pt idx="5">
                  <c:v>1950</c:v>
                </c:pt>
                <c:pt idx="6">
                  <c:v>1967</c:v>
                </c:pt>
                <c:pt idx="7">
                  <c:v>22217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65-460E-84EA-9173CBE9FC8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10952</c:v>
                </c:pt>
                <c:pt idx="2">
                  <c:v>18212</c:v>
                </c:pt>
                <c:pt idx="3">
                  <c:v>1892</c:v>
                </c:pt>
                <c:pt idx="4">
                  <c:v>1894</c:v>
                </c:pt>
                <c:pt idx="5">
                  <c:v>1950</c:v>
                </c:pt>
                <c:pt idx="6">
                  <c:v>1967</c:v>
                </c:pt>
                <c:pt idx="7">
                  <c:v>22217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-2.2199999999429565E-2</c:v>
                </c:pt>
                <c:pt idx="3">
                  <c:v>-1.419999999779975E-2</c:v>
                </c:pt>
                <c:pt idx="4">
                  <c:v>-1.3399999999819556E-2</c:v>
                </c:pt>
                <c:pt idx="5">
                  <c:v>8.9999999981955625E-3</c:v>
                </c:pt>
                <c:pt idx="6">
                  <c:v>2.0799999998416752E-2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265-460E-84EA-9173CBE9FC8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10952</c:v>
                </c:pt>
                <c:pt idx="2">
                  <c:v>18212</c:v>
                </c:pt>
                <c:pt idx="3">
                  <c:v>1892</c:v>
                </c:pt>
                <c:pt idx="4">
                  <c:v>1894</c:v>
                </c:pt>
                <c:pt idx="5">
                  <c:v>1950</c:v>
                </c:pt>
                <c:pt idx="6">
                  <c:v>1967</c:v>
                </c:pt>
                <c:pt idx="7">
                  <c:v>22217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265-460E-84EA-9173CBE9FC8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10952</c:v>
                </c:pt>
                <c:pt idx="2">
                  <c:v>18212</c:v>
                </c:pt>
                <c:pt idx="3">
                  <c:v>1892</c:v>
                </c:pt>
                <c:pt idx="4">
                  <c:v>1894</c:v>
                </c:pt>
                <c:pt idx="5">
                  <c:v>1950</c:v>
                </c:pt>
                <c:pt idx="6">
                  <c:v>1967</c:v>
                </c:pt>
                <c:pt idx="7">
                  <c:v>22217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0.10080000000016298</c:v>
                </c:pt>
                <c:pt idx="7">
                  <c:v>0.27379999999538995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265-460E-84EA-9173CBE9FC8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10952</c:v>
                </c:pt>
                <c:pt idx="2">
                  <c:v>18212</c:v>
                </c:pt>
                <c:pt idx="3">
                  <c:v>1892</c:v>
                </c:pt>
                <c:pt idx="4">
                  <c:v>1894</c:v>
                </c:pt>
                <c:pt idx="5">
                  <c:v>1950</c:v>
                </c:pt>
                <c:pt idx="6">
                  <c:v>1967</c:v>
                </c:pt>
                <c:pt idx="7">
                  <c:v>22217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265-460E-84EA-9173CBE9FC8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10952</c:v>
                </c:pt>
                <c:pt idx="2">
                  <c:v>18212</c:v>
                </c:pt>
                <c:pt idx="3">
                  <c:v>1892</c:v>
                </c:pt>
                <c:pt idx="4">
                  <c:v>1894</c:v>
                </c:pt>
                <c:pt idx="5">
                  <c:v>1950</c:v>
                </c:pt>
                <c:pt idx="6">
                  <c:v>1967</c:v>
                </c:pt>
                <c:pt idx="7">
                  <c:v>22217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265-460E-84EA-9173CBE9FC8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2.3999999999999998E-3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10952</c:v>
                </c:pt>
                <c:pt idx="2">
                  <c:v>18212</c:v>
                </c:pt>
                <c:pt idx="3">
                  <c:v>1892</c:v>
                </c:pt>
                <c:pt idx="4">
                  <c:v>1894</c:v>
                </c:pt>
                <c:pt idx="5">
                  <c:v>1950</c:v>
                </c:pt>
                <c:pt idx="6">
                  <c:v>1967</c:v>
                </c:pt>
                <c:pt idx="7">
                  <c:v>22217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265-460E-84EA-9173CBE9FC8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10952</c:v>
                </c:pt>
                <c:pt idx="2">
                  <c:v>18212</c:v>
                </c:pt>
                <c:pt idx="3">
                  <c:v>1892</c:v>
                </c:pt>
                <c:pt idx="4">
                  <c:v>1894</c:v>
                </c:pt>
                <c:pt idx="5">
                  <c:v>1950</c:v>
                </c:pt>
                <c:pt idx="6">
                  <c:v>1967</c:v>
                </c:pt>
                <c:pt idx="7">
                  <c:v>22217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-3.5126196078572938E-2</c:v>
                </c:pt>
                <c:pt idx="1">
                  <c:v>7.6181330427997865E-2</c:v>
                </c:pt>
                <c:pt idx="2">
                  <c:v>0.14996626856146245</c:v>
                </c:pt>
                <c:pt idx="3">
                  <c:v>-1.5897394019548837E-2</c:v>
                </c:pt>
                <c:pt idx="4">
                  <c:v>-1.5877067590310968E-2</c:v>
                </c:pt>
                <c:pt idx="5">
                  <c:v>-1.5307927571650636E-2</c:v>
                </c:pt>
                <c:pt idx="6">
                  <c:v>-1.5135152923128749E-2</c:v>
                </c:pt>
                <c:pt idx="7">
                  <c:v>0.19066994311029517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265-460E-84EA-9173CBE9FC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327816"/>
        <c:axId val="1"/>
      </c:scatterChart>
      <c:valAx>
        <c:axId val="508327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3944132640162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53940455341506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327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439598071256853"/>
          <c:y val="0.92000129214617399"/>
          <c:w val="0.7110338265510156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66676</xdr:rowOff>
    </xdr:from>
    <xdr:to>
      <xdr:col>17</xdr:col>
      <xdr:colOff>228600</xdr:colOff>
      <xdr:row>18</xdr:row>
      <xdr:rowOff>57151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DFBCDFA-D8F7-259D-B6B4-1DCA83D4D3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var.astro.cz/oejv/issues/oejv0155.pdf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0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57031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</v>
      </c>
    </row>
    <row r="2" spans="1:6">
      <c r="A2" t="s">
        <v>25</v>
      </c>
      <c r="B2" s="14" t="s">
        <v>31</v>
      </c>
    </row>
    <row r="4" spans="1:6" ht="14.25" thickTop="1" thickBot="1">
      <c r="A4" s="8" t="s">
        <v>0</v>
      </c>
      <c r="C4" s="3">
        <v>25855.391</v>
      </c>
      <c r="D4" s="4">
        <v>1.5296000000000001</v>
      </c>
    </row>
    <row r="5" spans="1:6" ht="13.5" thickTop="1">
      <c r="A5" s="24" t="s">
        <v>40</v>
      </c>
      <c r="B5" s="25"/>
      <c r="C5" s="19">
        <v>-9.5</v>
      </c>
      <c r="D5" s="25" t="s">
        <v>41</v>
      </c>
      <c r="E5" s="25"/>
    </row>
    <row r="6" spans="1:6">
      <c r="A6" s="8" t="s">
        <v>1</v>
      </c>
    </row>
    <row r="7" spans="1:6">
      <c r="A7" t="s">
        <v>2</v>
      </c>
      <c r="C7">
        <v>25855.391</v>
      </c>
    </row>
    <row r="8" spans="1:6">
      <c r="A8" t="s">
        <v>3</v>
      </c>
      <c r="C8">
        <v>1.5296000000000001</v>
      </c>
    </row>
    <row r="9" spans="1:6">
      <c r="A9" s="26" t="s">
        <v>42</v>
      </c>
      <c r="B9" s="27">
        <v>22</v>
      </c>
      <c r="C9" s="23" t="str">
        <f>"F"&amp;B9</f>
        <v>F22</v>
      </c>
      <c r="D9" s="21" t="str">
        <f>"G"&amp;B9</f>
        <v>G22</v>
      </c>
    </row>
    <row r="10" spans="1:6" ht="13.5" thickBot="1">
      <c r="C10" s="7" t="s">
        <v>20</v>
      </c>
      <c r="D10" s="7" t="s">
        <v>21</v>
      </c>
    </row>
    <row r="11" spans="1:6">
      <c r="A11" t="s">
        <v>16</v>
      </c>
      <c r="C11" s="28">
        <f ca="1">INTERCEPT(INDIRECT($D$9):G992,INDIRECT($C$9):F992)</f>
        <v>-3.5126196078572938E-2</v>
      </c>
      <c r="D11" s="6"/>
      <c r="F11" s="47" t="s">
        <v>83</v>
      </c>
    </row>
    <row r="12" spans="1:6">
      <c r="A12" t="s">
        <v>17</v>
      </c>
      <c r="C12" s="28">
        <f ca="1">SLOPE(INDIRECT($D$9):G992,INDIRECT($C$9):F992)</f>
        <v>1.0163214618934514E-5</v>
      </c>
      <c r="D12" s="6"/>
    </row>
    <row r="13" spans="1:6">
      <c r="A13" t="s">
        <v>19</v>
      </c>
      <c r="C13" s="6" t="s">
        <v>14</v>
      </c>
    </row>
    <row r="14" spans="1:6">
      <c r="A14" t="s">
        <v>24</v>
      </c>
    </row>
    <row r="15" spans="1:6">
      <c r="A15" s="5" t="s">
        <v>18</v>
      </c>
      <c r="C15" s="11">
        <f ca="1">(C7+C11)+(C8+C12)*INT(MAX(F21:F3533))</f>
        <v>59838.704869943111</v>
      </c>
      <c r="E15" s="18" t="s">
        <v>35</v>
      </c>
      <c r="F15" s="44">
        <v>1</v>
      </c>
    </row>
    <row r="16" spans="1:6">
      <c r="A16" s="8" t="s">
        <v>4</v>
      </c>
      <c r="C16" s="12">
        <f ca="1">+C8+C12</f>
        <v>1.5296101632146191</v>
      </c>
      <c r="E16" s="18" t="s">
        <v>36</v>
      </c>
      <c r="F16" s="20">
        <f ca="1">NOW()+15018.5+$C$5/24</f>
        <v>60320.773291550926</v>
      </c>
    </row>
    <row r="17" spans="1:30" ht="13.5" thickBot="1">
      <c r="A17" s="13" t="s">
        <v>29</v>
      </c>
      <c r="C17">
        <f>COUNT(C21:C2191)</f>
        <v>8</v>
      </c>
      <c r="E17" s="18" t="s">
        <v>37</v>
      </c>
      <c r="F17" s="20">
        <f ca="1">ROUND(2*(F16-$C$7)/$C$8,0)/2+F15</f>
        <v>22533.5</v>
      </c>
    </row>
    <row r="18" spans="1:30" ht="14.25" thickTop="1" thickBot="1">
      <c r="A18" s="8" t="s">
        <v>5</v>
      </c>
      <c r="C18" s="3">
        <f ca="1">+C15</f>
        <v>59838.704869943111</v>
      </c>
      <c r="D18" s="4">
        <f ca="1">+C16</f>
        <v>1.5296101632146191</v>
      </c>
      <c r="E18" s="18" t="s">
        <v>38</v>
      </c>
      <c r="F18" s="21">
        <f ca="1">ROUND(2*(F16-$C$15)/$C$16,0)/2+F15</f>
        <v>316</v>
      </c>
    </row>
    <row r="19" spans="1:30" ht="13.5" thickTop="1">
      <c r="E19" s="18" t="s">
        <v>39</v>
      </c>
      <c r="F19" s="22">
        <f ca="1">+$C$15+$C$16*F18-15018.5-$C$5/24</f>
        <v>45303.957514852264</v>
      </c>
    </row>
    <row r="20" spans="1:30" ht="13.5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50</v>
      </c>
      <c r="I20" s="10" t="s">
        <v>53</v>
      </c>
      <c r="J20" s="10" t="s">
        <v>47</v>
      </c>
      <c r="K20" s="10" t="s">
        <v>45</v>
      </c>
      <c r="L20" s="10" t="s">
        <v>80</v>
      </c>
      <c r="M20" s="10" t="s">
        <v>81</v>
      </c>
      <c r="N20" s="10" t="s">
        <v>82</v>
      </c>
      <c r="O20" s="10" t="s">
        <v>23</v>
      </c>
      <c r="P20" s="9" t="s">
        <v>22</v>
      </c>
      <c r="Q20" s="7" t="s">
        <v>15</v>
      </c>
    </row>
    <row r="21" spans="1:30">
      <c r="A21" t="s">
        <v>12</v>
      </c>
      <c r="C21" s="30">
        <v>25855.391</v>
      </c>
      <c r="D21" s="30" t="s">
        <v>14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+C$11+C$12*F21</f>
        <v>-3.5126196078572938E-2</v>
      </c>
      <c r="Q21" s="2">
        <f t="shared" ref="Q21:Q27" si="4">+C21-15018.5</f>
        <v>10836.891</v>
      </c>
    </row>
    <row r="22" spans="1:30">
      <c r="A22" t="s">
        <v>27</v>
      </c>
      <c r="B22" s="6"/>
      <c r="C22" s="43">
        <v>42607.548000000003</v>
      </c>
      <c r="D22" s="30"/>
      <c r="E22">
        <f t="shared" si="0"/>
        <v>10951.985486401674</v>
      </c>
      <c r="F22">
        <f t="shared" si="1"/>
        <v>10952</v>
      </c>
      <c r="G22">
        <f t="shared" si="2"/>
        <v>-2.2199999999429565E-2</v>
      </c>
      <c r="I22">
        <f t="shared" ref="I22:I27" si="5">+G22</f>
        <v>-2.2199999999429565E-2</v>
      </c>
      <c r="O22">
        <f t="shared" ca="1" si="3"/>
        <v>7.6181330427997865E-2</v>
      </c>
      <c r="Q22" s="2">
        <f t="shared" si="4"/>
        <v>27589.048000000003</v>
      </c>
      <c r="AA22">
        <v>6</v>
      </c>
      <c r="AB22" t="s">
        <v>26</v>
      </c>
      <c r="AD22" t="s">
        <v>28</v>
      </c>
    </row>
    <row r="23" spans="1:30">
      <c r="A23" s="15" t="s">
        <v>32</v>
      </c>
      <c r="B23" s="16" t="s">
        <v>33</v>
      </c>
      <c r="C23" s="17">
        <v>53712.567000000003</v>
      </c>
      <c r="D23" s="48" t="s">
        <v>34</v>
      </c>
      <c r="E23">
        <f t="shared" si="0"/>
        <v>18212.06589958159</v>
      </c>
      <c r="F23">
        <f t="shared" si="1"/>
        <v>18212</v>
      </c>
      <c r="G23">
        <f t="shared" si="2"/>
        <v>0.10080000000016298</v>
      </c>
      <c r="K23">
        <f>+G23</f>
        <v>0.10080000000016298</v>
      </c>
      <c r="O23">
        <f t="shared" ca="1" si="3"/>
        <v>0.14996626856146245</v>
      </c>
      <c r="Q23" s="2">
        <f t="shared" si="4"/>
        <v>38694.067000000003</v>
      </c>
    </row>
    <row r="24" spans="1:30">
      <c r="A24" s="21" t="s">
        <v>59</v>
      </c>
      <c r="B24" s="6" t="s">
        <v>33</v>
      </c>
      <c r="C24" s="43">
        <v>28749.38</v>
      </c>
      <c r="D24" s="30" t="s">
        <v>53</v>
      </c>
      <c r="E24">
        <f t="shared" si="0"/>
        <v>1891.9907165271975</v>
      </c>
      <c r="F24">
        <f t="shared" si="1"/>
        <v>1892</v>
      </c>
      <c r="G24">
        <f t="shared" si="2"/>
        <v>-1.419999999779975E-2</v>
      </c>
      <c r="I24">
        <f t="shared" si="5"/>
        <v>-1.419999999779975E-2</v>
      </c>
      <c r="O24">
        <f t="shared" ca="1" si="3"/>
        <v>-1.5897394019548837E-2</v>
      </c>
      <c r="Q24" s="2">
        <f t="shared" si="4"/>
        <v>13730.880000000001</v>
      </c>
    </row>
    <row r="25" spans="1:30" ht="12" customHeight="1">
      <c r="A25" s="21" t="s">
        <v>59</v>
      </c>
      <c r="B25" s="6" t="s">
        <v>33</v>
      </c>
      <c r="C25" s="43">
        <v>28752.44</v>
      </c>
      <c r="D25" s="30" t="s">
        <v>53</v>
      </c>
      <c r="E25">
        <f t="shared" si="0"/>
        <v>1893.9912395397482</v>
      </c>
      <c r="F25">
        <f t="shared" si="1"/>
        <v>1894</v>
      </c>
      <c r="G25">
        <f t="shared" si="2"/>
        <v>-1.3399999999819556E-2</v>
      </c>
      <c r="I25">
        <f t="shared" si="5"/>
        <v>-1.3399999999819556E-2</v>
      </c>
      <c r="O25">
        <f t="shared" ca="1" si="3"/>
        <v>-1.5877067590310968E-2</v>
      </c>
      <c r="Q25" s="2">
        <f t="shared" si="4"/>
        <v>13733.939999999999</v>
      </c>
    </row>
    <row r="26" spans="1:30" ht="12" customHeight="1">
      <c r="A26" s="21" t="s">
        <v>59</v>
      </c>
      <c r="B26" s="6" t="s">
        <v>33</v>
      </c>
      <c r="C26" s="30">
        <v>28838.12</v>
      </c>
      <c r="D26" s="30" t="s">
        <v>53</v>
      </c>
      <c r="E26">
        <f t="shared" si="0"/>
        <v>1950.005883891213</v>
      </c>
      <c r="F26">
        <f t="shared" si="1"/>
        <v>1950</v>
      </c>
      <c r="G26">
        <f t="shared" si="2"/>
        <v>8.9999999981955625E-3</v>
      </c>
      <c r="I26">
        <f t="shared" si="5"/>
        <v>8.9999999981955625E-3</v>
      </c>
      <c r="O26">
        <f t="shared" ca="1" si="3"/>
        <v>-1.5307927571650636E-2</v>
      </c>
      <c r="Q26" s="2">
        <f t="shared" si="4"/>
        <v>13819.619999999999</v>
      </c>
    </row>
    <row r="27" spans="1:30" ht="12" customHeight="1">
      <c r="A27" s="21" t="s">
        <v>59</v>
      </c>
      <c r="B27" s="6" t="s">
        <v>33</v>
      </c>
      <c r="C27" s="30">
        <v>28864.134999999998</v>
      </c>
      <c r="D27" s="30" t="s">
        <v>53</v>
      </c>
      <c r="E27">
        <f t="shared" si="0"/>
        <v>1967.013598326359</v>
      </c>
      <c r="F27">
        <f t="shared" si="1"/>
        <v>1967</v>
      </c>
      <c r="G27">
        <f t="shared" si="2"/>
        <v>2.0799999998416752E-2</v>
      </c>
      <c r="I27">
        <f t="shared" si="5"/>
        <v>2.0799999998416752E-2</v>
      </c>
      <c r="O27">
        <f t="shared" ca="1" si="3"/>
        <v>-1.5135152923128749E-2</v>
      </c>
      <c r="Q27" s="2">
        <f t="shared" si="4"/>
        <v>13845.634999999998</v>
      </c>
    </row>
    <row r="28" spans="1:30" ht="12" customHeight="1">
      <c r="A28" s="45" t="s">
        <v>84</v>
      </c>
      <c r="B28" s="46" t="s">
        <v>33</v>
      </c>
      <c r="C28" s="49">
        <v>59838.788</v>
      </c>
      <c r="D28" s="50">
        <v>2.3999999999999998E-3</v>
      </c>
      <c r="E28">
        <f t="shared" ref="E28" si="6">+(C28-C$7)/C$8</f>
        <v>22217.179001046021</v>
      </c>
      <c r="F28">
        <f t="shared" ref="F28" si="7">ROUND(2*E28,0)/2</f>
        <v>22217</v>
      </c>
      <c r="G28">
        <f t="shared" ref="G28" si="8">+C28-(C$7+F28*C$8)</f>
        <v>0.27379999999538995</v>
      </c>
      <c r="K28">
        <f>+G28</f>
        <v>0.27379999999538995</v>
      </c>
      <c r="O28">
        <f t="shared" ref="O28" ca="1" si="9">+C$11+C$12*F28</f>
        <v>0.19066994311029517</v>
      </c>
      <c r="Q28" s="2">
        <f t="shared" ref="Q28" si="10">+C28-15018.5</f>
        <v>44820.288</v>
      </c>
    </row>
    <row r="29" spans="1:30" ht="12" customHeight="1">
      <c r="B29" s="6"/>
      <c r="C29" s="30"/>
      <c r="D29" s="30"/>
    </row>
    <row r="30" spans="1:30">
      <c r="C30" s="30"/>
      <c r="D30" s="30"/>
    </row>
    <row r="31" spans="1:30">
      <c r="C31" s="30"/>
      <c r="D31" s="30"/>
    </row>
    <row r="32" spans="1:30">
      <c r="C32" s="30"/>
      <c r="D32" s="30"/>
    </row>
    <row r="33" spans="3:4">
      <c r="C33" s="30"/>
      <c r="D33" s="30"/>
    </row>
    <row r="34" spans="3:4">
      <c r="C34" s="30"/>
      <c r="D34" s="30"/>
    </row>
    <row r="35" spans="3:4">
      <c r="C35" s="30"/>
      <c r="D35" s="30"/>
    </row>
    <row r="36" spans="3:4">
      <c r="C36" s="30"/>
      <c r="D36" s="30"/>
    </row>
    <row r="37" spans="3:4">
      <c r="C37" s="30"/>
      <c r="D37" s="30"/>
    </row>
    <row r="38" spans="3:4">
      <c r="C38" s="30"/>
      <c r="D38" s="30"/>
    </row>
    <row r="39" spans="3:4">
      <c r="C39" s="30"/>
      <c r="D39" s="30"/>
    </row>
    <row r="40" spans="3:4">
      <c r="C40" s="30"/>
      <c r="D40" s="30"/>
    </row>
    <row r="41" spans="3:4">
      <c r="C41" s="30"/>
      <c r="D41" s="30"/>
    </row>
    <row r="42" spans="3:4">
      <c r="C42" s="30"/>
      <c r="D42" s="30"/>
    </row>
    <row r="43" spans="3:4">
      <c r="C43" s="30"/>
      <c r="D43" s="30"/>
    </row>
    <row r="44" spans="3:4">
      <c r="C44" s="30"/>
      <c r="D44" s="30"/>
    </row>
    <row r="45" spans="3:4">
      <c r="C45" s="30"/>
      <c r="D45" s="30"/>
    </row>
    <row r="46" spans="3:4">
      <c r="C46" s="30"/>
      <c r="D46" s="30"/>
    </row>
    <row r="47" spans="3:4">
      <c r="C47" s="30"/>
      <c r="D47" s="30"/>
    </row>
    <row r="48" spans="3:4">
      <c r="C48" s="30"/>
      <c r="D48" s="30"/>
    </row>
    <row r="49" spans="3:4">
      <c r="C49" s="30"/>
      <c r="D49" s="30"/>
    </row>
    <row r="50" spans="3:4">
      <c r="C50" s="30"/>
      <c r="D50" s="30"/>
    </row>
    <row r="51" spans="3:4">
      <c r="C51" s="30"/>
      <c r="D51" s="30"/>
    </row>
    <row r="52" spans="3:4">
      <c r="C52" s="30"/>
      <c r="D52" s="30"/>
    </row>
    <row r="53" spans="3:4">
      <c r="C53" s="30"/>
      <c r="D53" s="30"/>
    </row>
    <row r="54" spans="3:4">
      <c r="C54" s="30"/>
      <c r="D54" s="30"/>
    </row>
    <row r="55" spans="3:4">
      <c r="C55" s="30"/>
      <c r="D55" s="30"/>
    </row>
    <row r="56" spans="3:4">
      <c r="C56" s="30"/>
      <c r="D56" s="30"/>
    </row>
    <row r="57" spans="3:4">
      <c r="C57" s="30"/>
      <c r="D57" s="30"/>
    </row>
    <row r="58" spans="3:4">
      <c r="C58" s="30"/>
      <c r="D58" s="30"/>
    </row>
    <row r="59" spans="3:4">
      <c r="C59" s="30"/>
      <c r="D59" s="30"/>
    </row>
    <row r="60" spans="3:4">
      <c r="C60" s="30"/>
      <c r="D60" s="30"/>
    </row>
    <row r="61" spans="3:4">
      <c r="C61" s="30"/>
      <c r="D61" s="30"/>
    </row>
    <row r="62" spans="3:4">
      <c r="C62" s="30"/>
      <c r="D62" s="30"/>
    </row>
    <row r="63" spans="3:4">
      <c r="C63" s="30"/>
      <c r="D63" s="30"/>
    </row>
    <row r="64" spans="3:4">
      <c r="C64" s="30"/>
      <c r="D64" s="30"/>
    </row>
    <row r="65" spans="3:4">
      <c r="C65" s="30"/>
      <c r="D65" s="30"/>
    </row>
    <row r="66" spans="3:4">
      <c r="C66" s="30"/>
      <c r="D66" s="30"/>
    </row>
    <row r="67" spans="3:4">
      <c r="C67" s="30"/>
      <c r="D67" s="30"/>
    </row>
    <row r="68" spans="3:4">
      <c r="C68" s="30"/>
      <c r="D68" s="30"/>
    </row>
    <row r="69" spans="3:4">
      <c r="C69" s="30"/>
      <c r="D69" s="30"/>
    </row>
    <row r="70" spans="3:4">
      <c r="C70" s="30"/>
      <c r="D70" s="30"/>
    </row>
    <row r="71" spans="3:4">
      <c r="C71" s="30"/>
      <c r="D71" s="30"/>
    </row>
    <row r="72" spans="3:4">
      <c r="C72" s="30"/>
      <c r="D72" s="30"/>
    </row>
    <row r="73" spans="3:4">
      <c r="C73" s="30"/>
      <c r="D73" s="30"/>
    </row>
    <row r="74" spans="3:4">
      <c r="C74" s="30"/>
      <c r="D74" s="30"/>
    </row>
    <row r="75" spans="3:4">
      <c r="C75" s="30"/>
      <c r="D75" s="30"/>
    </row>
    <row r="76" spans="3:4">
      <c r="C76" s="30"/>
      <c r="D76" s="30"/>
    </row>
    <row r="77" spans="3:4">
      <c r="C77" s="30"/>
      <c r="D77" s="30"/>
    </row>
    <row r="78" spans="3:4">
      <c r="C78" s="30"/>
      <c r="D78" s="30"/>
    </row>
    <row r="79" spans="3:4">
      <c r="C79" s="30"/>
      <c r="D79" s="30"/>
    </row>
    <row r="80" spans="3:4">
      <c r="C80" s="30"/>
      <c r="D80" s="30"/>
    </row>
    <row r="81" spans="3:4">
      <c r="C81" s="30"/>
      <c r="D81" s="30"/>
    </row>
    <row r="82" spans="3:4">
      <c r="C82" s="30"/>
      <c r="D82" s="30"/>
    </row>
    <row r="83" spans="3:4">
      <c r="C83" s="30"/>
      <c r="D83" s="30"/>
    </row>
    <row r="84" spans="3:4">
      <c r="C84" s="30"/>
      <c r="D84" s="30"/>
    </row>
    <row r="85" spans="3:4">
      <c r="C85" s="30"/>
      <c r="D85" s="30"/>
    </row>
    <row r="86" spans="3:4">
      <c r="C86" s="30"/>
      <c r="D86" s="30"/>
    </row>
    <row r="87" spans="3:4">
      <c r="C87" s="30"/>
      <c r="D87" s="30"/>
    </row>
    <row r="88" spans="3:4">
      <c r="C88" s="30"/>
      <c r="D88" s="30"/>
    </row>
    <row r="89" spans="3:4">
      <c r="C89" s="30"/>
      <c r="D89" s="30"/>
    </row>
    <row r="90" spans="3:4">
      <c r="C90" s="30"/>
      <c r="D90" s="30"/>
    </row>
    <row r="91" spans="3:4">
      <c r="C91" s="30"/>
      <c r="D91" s="30"/>
    </row>
    <row r="92" spans="3:4">
      <c r="C92" s="30"/>
      <c r="D92" s="30"/>
    </row>
    <row r="93" spans="3:4">
      <c r="C93" s="30"/>
      <c r="D93" s="30"/>
    </row>
    <row r="94" spans="3:4">
      <c r="C94" s="30"/>
      <c r="D94" s="30"/>
    </row>
    <row r="95" spans="3:4">
      <c r="C95" s="30"/>
      <c r="D95" s="30"/>
    </row>
    <row r="96" spans="3:4">
      <c r="C96" s="30"/>
      <c r="D96" s="30"/>
    </row>
    <row r="97" spans="3:4">
      <c r="C97" s="30"/>
      <c r="D97" s="30"/>
    </row>
    <row r="98" spans="3:4">
      <c r="C98" s="30"/>
      <c r="D98" s="30"/>
    </row>
    <row r="99" spans="3:4">
      <c r="C99" s="30"/>
      <c r="D99" s="30"/>
    </row>
    <row r="100" spans="3:4">
      <c r="C100" s="30"/>
      <c r="D100" s="30"/>
    </row>
    <row r="101" spans="3:4">
      <c r="C101" s="30"/>
      <c r="D101" s="30"/>
    </row>
    <row r="102" spans="3:4">
      <c r="C102" s="30"/>
      <c r="D102" s="30"/>
    </row>
    <row r="103" spans="3:4">
      <c r="C103" s="30"/>
      <c r="D103" s="30"/>
    </row>
    <row r="104" spans="3:4">
      <c r="C104" s="30"/>
      <c r="D104" s="30"/>
    </row>
    <row r="105" spans="3:4">
      <c r="C105" s="30"/>
      <c r="D105" s="30"/>
    </row>
    <row r="106" spans="3:4">
      <c r="C106" s="30"/>
      <c r="D106" s="30"/>
    </row>
    <row r="107" spans="3:4">
      <c r="C107" s="30"/>
      <c r="D107" s="30"/>
    </row>
    <row r="108" spans="3:4">
      <c r="C108" s="30"/>
      <c r="D108" s="30"/>
    </row>
    <row r="109" spans="3:4">
      <c r="C109" s="30"/>
      <c r="D109" s="30"/>
    </row>
    <row r="110" spans="3:4">
      <c r="C110" s="30"/>
      <c r="D110" s="30"/>
    </row>
    <row r="111" spans="3:4">
      <c r="C111" s="30"/>
      <c r="D111" s="30"/>
    </row>
    <row r="112" spans="3:4">
      <c r="C112" s="30"/>
      <c r="D112" s="30"/>
    </row>
    <row r="113" spans="3:4">
      <c r="C113" s="30"/>
      <c r="D113" s="30"/>
    </row>
    <row r="114" spans="3:4">
      <c r="C114" s="30"/>
      <c r="D114" s="30"/>
    </row>
    <row r="115" spans="3:4">
      <c r="C115" s="30"/>
      <c r="D115" s="30"/>
    </row>
    <row r="116" spans="3:4">
      <c r="C116" s="30"/>
      <c r="D116" s="30"/>
    </row>
    <row r="117" spans="3:4">
      <c r="C117" s="30"/>
      <c r="D117" s="30"/>
    </row>
    <row r="118" spans="3:4">
      <c r="C118" s="30"/>
      <c r="D118" s="30"/>
    </row>
    <row r="119" spans="3:4">
      <c r="C119" s="30"/>
      <c r="D119" s="30"/>
    </row>
    <row r="120" spans="3:4">
      <c r="C120" s="30"/>
      <c r="D120" s="30"/>
    </row>
    <row r="121" spans="3:4">
      <c r="C121" s="30"/>
      <c r="D121" s="30"/>
    </row>
    <row r="122" spans="3:4">
      <c r="C122" s="30"/>
      <c r="D122" s="30"/>
    </row>
    <row r="123" spans="3:4">
      <c r="C123" s="30"/>
      <c r="D123" s="30"/>
    </row>
    <row r="124" spans="3:4">
      <c r="C124" s="30"/>
      <c r="D124" s="30"/>
    </row>
    <row r="125" spans="3:4">
      <c r="C125" s="30"/>
      <c r="D125" s="30"/>
    </row>
    <row r="126" spans="3:4">
      <c r="C126" s="30"/>
      <c r="D126" s="30"/>
    </row>
    <row r="127" spans="3:4">
      <c r="C127" s="30"/>
      <c r="D127" s="30"/>
    </row>
    <row r="128" spans="3:4">
      <c r="C128" s="30"/>
      <c r="D128" s="30"/>
    </row>
    <row r="129" spans="3:4">
      <c r="C129" s="30"/>
      <c r="D129" s="30"/>
    </row>
    <row r="130" spans="3:4">
      <c r="C130" s="30"/>
      <c r="D130" s="30"/>
    </row>
    <row r="131" spans="3:4">
      <c r="C131" s="30"/>
      <c r="D131" s="30"/>
    </row>
    <row r="132" spans="3:4">
      <c r="C132" s="30"/>
      <c r="D132" s="30"/>
    </row>
    <row r="133" spans="3:4">
      <c r="C133" s="30"/>
      <c r="D133" s="30"/>
    </row>
    <row r="134" spans="3:4">
      <c r="C134" s="30"/>
      <c r="D134" s="30"/>
    </row>
    <row r="135" spans="3:4">
      <c r="C135" s="30"/>
      <c r="D135" s="30"/>
    </row>
    <row r="136" spans="3:4">
      <c r="C136" s="30"/>
      <c r="D136" s="30"/>
    </row>
    <row r="137" spans="3:4">
      <c r="C137" s="30"/>
      <c r="D137" s="30"/>
    </row>
    <row r="138" spans="3:4">
      <c r="C138" s="30"/>
      <c r="D138" s="30"/>
    </row>
    <row r="139" spans="3:4">
      <c r="C139" s="30"/>
      <c r="D139" s="30"/>
    </row>
    <row r="140" spans="3:4">
      <c r="C140" s="30"/>
      <c r="D140" s="30"/>
    </row>
    <row r="141" spans="3:4">
      <c r="C141" s="30"/>
      <c r="D141" s="30"/>
    </row>
    <row r="142" spans="3:4">
      <c r="C142" s="30"/>
      <c r="D142" s="30"/>
    </row>
    <row r="143" spans="3:4">
      <c r="C143" s="30"/>
      <c r="D143" s="30"/>
    </row>
    <row r="144" spans="3:4">
      <c r="C144" s="30"/>
      <c r="D144" s="30"/>
    </row>
    <row r="145" spans="3:4">
      <c r="C145" s="30"/>
      <c r="D145" s="30"/>
    </row>
    <row r="146" spans="3:4">
      <c r="C146" s="30"/>
      <c r="D146" s="30"/>
    </row>
    <row r="147" spans="3:4">
      <c r="C147" s="30"/>
      <c r="D147" s="30"/>
    </row>
    <row r="148" spans="3:4">
      <c r="C148" s="30"/>
      <c r="D148" s="30"/>
    </row>
    <row r="149" spans="3:4">
      <c r="C149" s="30"/>
      <c r="D149" s="30"/>
    </row>
    <row r="150" spans="3:4">
      <c r="C150" s="30"/>
      <c r="D150" s="30"/>
    </row>
    <row r="151" spans="3:4">
      <c r="C151" s="30"/>
      <c r="D151" s="30"/>
    </row>
    <row r="152" spans="3:4">
      <c r="C152" s="30"/>
      <c r="D152" s="30"/>
    </row>
    <row r="153" spans="3:4">
      <c r="C153" s="30"/>
      <c r="D153" s="30"/>
    </row>
    <row r="154" spans="3:4">
      <c r="C154" s="30"/>
      <c r="D154" s="30"/>
    </row>
    <row r="155" spans="3:4">
      <c r="C155" s="30"/>
      <c r="D155" s="30"/>
    </row>
    <row r="156" spans="3:4">
      <c r="C156" s="30"/>
      <c r="D156" s="30"/>
    </row>
    <row r="157" spans="3:4">
      <c r="C157" s="30"/>
      <c r="D157" s="30"/>
    </row>
    <row r="158" spans="3:4">
      <c r="C158" s="30"/>
      <c r="D158" s="30"/>
    </row>
    <row r="159" spans="3:4">
      <c r="C159" s="30"/>
      <c r="D159" s="30"/>
    </row>
    <row r="160" spans="3:4">
      <c r="C160" s="30"/>
      <c r="D160" s="30"/>
    </row>
    <row r="161" spans="3:4">
      <c r="C161" s="30"/>
      <c r="D161" s="30"/>
    </row>
    <row r="162" spans="3:4">
      <c r="C162" s="30"/>
      <c r="D162" s="30"/>
    </row>
    <row r="163" spans="3:4">
      <c r="C163" s="30"/>
      <c r="D163" s="30"/>
    </row>
    <row r="164" spans="3:4">
      <c r="C164" s="30"/>
      <c r="D164" s="30"/>
    </row>
    <row r="165" spans="3:4">
      <c r="C165" s="30"/>
      <c r="D165" s="30"/>
    </row>
    <row r="166" spans="3:4">
      <c r="C166" s="30"/>
      <c r="D166" s="30"/>
    </row>
    <row r="167" spans="3:4">
      <c r="C167" s="30"/>
      <c r="D167" s="30"/>
    </row>
    <row r="168" spans="3:4">
      <c r="C168" s="30"/>
      <c r="D168" s="30"/>
    </row>
    <row r="169" spans="3:4">
      <c r="C169" s="30"/>
      <c r="D169" s="30"/>
    </row>
    <row r="170" spans="3:4">
      <c r="C170" s="30"/>
      <c r="D170" s="30"/>
    </row>
    <row r="171" spans="3:4">
      <c r="C171" s="30"/>
      <c r="D171" s="30"/>
    </row>
    <row r="172" spans="3:4">
      <c r="C172" s="30"/>
      <c r="D172" s="30"/>
    </row>
    <row r="173" spans="3:4">
      <c r="C173" s="30"/>
      <c r="D173" s="30"/>
    </row>
    <row r="174" spans="3:4">
      <c r="C174" s="30"/>
      <c r="D174" s="30"/>
    </row>
    <row r="175" spans="3:4">
      <c r="C175" s="30"/>
      <c r="D175" s="30"/>
    </row>
    <row r="176" spans="3:4">
      <c r="C176" s="30"/>
      <c r="D176" s="30"/>
    </row>
    <row r="177" spans="3:4">
      <c r="C177" s="30"/>
      <c r="D177" s="30"/>
    </row>
    <row r="178" spans="3:4">
      <c r="C178" s="30"/>
      <c r="D178" s="30"/>
    </row>
    <row r="179" spans="3:4">
      <c r="C179" s="30"/>
      <c r="D179" s="30"/>
    </row>
    <row r="180" spans="3:4">
      <c r="C180" s="30"/>
      <c r="D180" s="30"/>
    </row>
    <row r="181" spans="3:4">
      <c r="C181" s="30"/>
      <c r="D181" s="30"/>
    </row>
    <row r="182" spans="3:4">
      <c r="C182" s="30"/>
      <c r="D182" s="30"/>
    </row>
    <row r="183" spans="3:4">
      <c r="C183" s="30"/>
      <c r="D183" s="30"/>
    </row>
    <row r="184" spans="3:4">
      <c r="C184" s="30"/>
      <c r="D184" s="30"/>
    </row>
    <row r="185" spans="3:4">
      <c r="C185" s="30"/>
      <c r="D185" s="30"/>
    </row>
    <row r="186" spans="3:4">
      <c r="C186" s="30"/>
      <c r="D186" s="30"/>
    </row>
    <row r="187" spans="3:4">
      <c r="C187" s="30"/>
      <c r="D187" s="30"/>
    </row>
    <row r="188" spans="3:4">
      <c r="C188" s="30"/>
      <c r="D188" s="30"/>
    </row>
    <row r="189" spans="3:4">
      <c r="C189" s="30"/>
      <c r="D189" s="30"/>
    </row>
    <row r="190" spans="3:4">
      <c r="C190" s="30"/>
      <c r="D190" s="30"/>
    </row>
    <row r="191" spans="3:4">
      <c r="C191" s="30"/>
      <c r="D191" s="30"/>
    </row>
    <row r="192" spans="3:4">
      <c r="C192" s="30"/>
      <c r="D192" s="30"/>
    </row>
    <row r="193" spans="3:4">
      <c r="C193" s="30"/>
      <c r="D193" s="30"/>
    </row>
    <row r="194" spans="3:4">
      <c r="C194" s="30"/>
      <c r="D194" s="30"/>
    </row>
    <row r="195" spans="3:4">
      <c r="C195" s="30"/>
      <c r="D195" s="30"/>
    </row>
    <row r="196" spans="3:4">
      <c r="C196" s="30"/>
      <c r="D196" s="30"/>
    </row>
    <row r="197" spans="3:4">
      <c r="C197" s="30"/>
      <c r="D197" s="30"/>
    </row>
    <row r="198" spans="3:4">
      <c r="C198" s="30"/>
      <c r="D198" s="30"/>
    </row>
    <row r="199" spans="3:4">
      <c r="C199" s="30"/>
      <c r="D199" s="30"/>
    </row>
    <row r="200" spans="3:4">
      <c r="C200" s="30"/>
      <c r="D200" s="30"/>
    </row>
    <row r="201" spans="3:4">
      <c r="C201" s="30"/>
      <c r="D201" s="30"/>
    </row>
    <row r="202" spans="3:4">
      <c r="C202" s="30"/>
      <c r="D202" s="30"/>
    </row>
    <row r="203" spans="3:4">
      <c r="C203" s="30"/>
      <c r="D203" s="30"/>
    </row>
    <row r="204" spans="3:4">
      <c r="C204" s="30"/>
      <c r="D204" s="30"/>
    </row>
    <row r="205" spans="3:4">
      <c r="C205" s="30"/>
      <c r="D205" s="30"/>
    </row>
    <row r="206" spans="3:4">
      <c r="C206" s="30"/>
      <c r="D206" s="30"/>
    </row>
    <row r="207" spans="3:4">
      <c r="C207" s="30"/>
      <c r="D207" s="30"/>
    </row>
    <row r="208" spans="3:4">
      <c r="C208" s="30"/>
      <c r="D208" s="30"/>
    </row>
    <row r="209" spans="3:4">
      <c r="C209" s="30"/>
      <c r="D209" s="30"/>
    </row>
    <row r="210" spans="3:4">
      <c r="C210" s="30"/>
      <c r="D210" s="30"/>
    </row>
    <row r="211" spans="3:4">
      <c r="C211" s="30"/>
      <c r="D211" s="30"/>
    </row>
    <row r="212" spans="3:4">
      <c r="C212" s="30"/>
      <c r="D212" s="30"/>
    </row>
    <row r="213" spans="3:4">
      <c r="C213" s="30"/>
      <c r="D213" s="30"/>
    </row>
    <row r="214" spans="3:4">
      <c r="C214" s="30"/>
      <c r="D214" s="30"/>
    </row>
    <row r="215" spans="3:4">
      <c r="C215" s="30"/>
      <c r="D215" s="30"/>
    </row>
    <row r="216" spans="3:4">
      <c r="C216" s="30"/>
      <c r="D216" s="30"/>
    </row>
    <row r="217" spans="3:4">
      <c r="C217" s="30"/>
      <c r="D217" s="30"/>
    </row>
    <row r="218" spans="3:4">
      <c r="C218" s="30"/>
      <c r="D218" s="30"/>
    </row>
    <row r="219" spans="3:4">
      <c r="C219" s="30"/>
      <c r="D219" s="30"/>
    </row>
    <row r="220" spans="3:4">
      <c r="C220" s="30"/>
      <c r="D220" s="30"/>
    </row>
    <row r="221" spans="3:4">
      <c r="C221" s="30"/>
      <c r="D221" s="30"/>
    </row>
    <row r="222" spans="3:4">
      <c r="C222" s="30"/>
      <c r="D222" s="30"/>
    </row>
    <row r="223" spans="3:4">
      <c r="C223" s="30"/>
      <c r="D223" s="30"/>
    </row>
    <row r="224" spans="3:4">
      <c r="C224" s="30"/>
      <c r="D224" s="30"/>
    </row>
    <row r="225" spans="3:4">
      <c r="C225" s="30"/>
      <c r="D225" s="30"/>
    </row>
    <row r="226" spans="3:4">
      <c r="C226" s="30"/>
      <c r="D226" s="30"/>
    </row>
    <row r="227" spans="3:4">
      <c r="C227" s="30"/>
      <c r="D227" s="30"/>
    </row>
    <row r="228" spans="3:4">
      <c r="C228" s="30"/>
      <c r="D228" s="30"/>
    </row>
    <row r="229" spans="3:4">
      <c r="C229" s="30"/>
      <c r="D229" s="30"/>
    </row>
    <row r="230" spans="3:4">
      <c r="C230" s="30"/>
      <c r="D230" s="30"/>
    </row>
    <row r="231" spans="3:4">
      <c r="C231" s="30"/>
      <c r="D231" s="30"/>
    </row>
    <row r="232" spans="3:4">
      <c r="C232" s="30"/>
      <c r="D232" s="30"/>
    </row>
    <row r="233" spans="3:4">
      <c r="C233" s="30"/>
      <c r="D233" s="30"/>
    </row>
    <row r="234" spans="3:4">
      <c r="C234" s="30"/>
      <c r="D234" s="30"/>
    </row>
    <row r="235" spans="3:4">
      <c r="C235" s="30"/>
      <c r="D235" s="30"/>
    </row>
    <row r="236" spans="3:4">
      <c r="C236" s="30"/>
      <c r="D236" s="30"/>
    </row>
    <row r="237" spans="3:4">
      <c r="C237" s="30"/>
      <c r="D237" s="30"/>
    </row>
    <row r="238" spans="3:4">
      <c r="C238" s="30"/>
      <c r="D238" s="30"/>
    </row>
    <row r="239" spans="3:4">
      <c r="C239" s="30"/>
      <c r="D239" s="30"/>
    </row>
    <row r="240" spans="3:4">
      <c r="C240" s="30"/>
      <c r="D240" s="30"/>
    </row>
    <row r="241" spans="3:4">
      <c r="C241" s="30"/>
      <c r="D241" s="30"/>
    </row>
    <row r="242" spans="3:4">
      <c r="C242" s="30"/>
      <c r="D242" s="30"/>
    </row>
    <row r="243" spans="3:4">
      <c r="C243" s="30"/>
      <c r="D243" s="30"/>
    </row>
    <row r="244" spans="3:4">
      <c r="C244" s="30"/>
      <c r="D244" s="30"/>
    </row>
    <row r="245" spans="3:4">
      <c r="C245" s="30"/>
      <c r="D245" s="30"/>
    </row>
    <row r="246" spans="3:4">
      <c r="C246" s="30"/>
      <c r="D246" s="30"/>
    </row>
    <row r="247" spans="3:4">
      <c r="C247" s="30"/>
      <c r="D247" s="30"/>
    </row>
    <row r="248" spans="3:4">
      <c r="C248" s="30"/>
      <c r="D248" s="30"/>
    </row>
    <row r="249" spans="3:4">
      <c r="C249" s="30"/>
      <c r="D249" s="30"/>
    </row>
    <row r="250" spans="3:4">
      <c r="C250" s="30"/>
      <c r="D250" s="30"/>
    </row>
    <row r="251" spans="3:4">
      <c r="C251" s="30"/>
      <c r="D251" s="30"/>
    </row>
    <row r="252" spans="3:4">
      <c r="C252" s="30"/>
      <c r="D252" s="30"/>
    </row>
    <row r="253" spans="3:4">
      <c r="C253" s="30"/>
      <c r="D253" s="30"/>
    </row>
    <row r="254" spans="3:4">
      <c r="C254" s="30"/>
      <c r="D254" s="30"/>
    </row>
    <row r="255" spans="3:4">
      <c r="C255" s="30"/>
      <c r="D255" s="30"/>
    </row>
    <row r="256" spans="3:4">
      <c r="C256" s="30"/>
      <c r="D256" s="30"/>
    </row>
    <row r="257" spans="3:4">
      <c r="C257" s="30"/>
      <c r="D257" s="30"/>
    </row>
    <row r="258" spans="3:4">
      <c r="C258" s="30"/>
      <c r="D258" s="30"/>
    </row>
    <row r="259" spans="3:4">
      <c r="C259" s="30"/>
      <c r="D259" s="30"/>
    </row>
    <row r="260" spans="3:4">
      <c r="C260" s="30"/>
      <c r="D260" s="30"/>
    </row>
    <row r="261" spans="3:4">
      <c r="C261" s="30"/>
      <c r="D261" s="30"/>
    </row>
    <row r="262" spans="3:4">
      <c r="C262" s="30"/>
      <c r="D262" s="30"/>
    </row>
    <row r="263" spans="3:4">
      <c r="C263" s="30"/>
      <c r="D263" s="30"/>
    </row>
    <row r="264" spans="3:4">
      <c r="C264" s="30"/>
      <c r="D264" s="30"/>
    </row>
    <row r="265" spans="3:4">
      <c r="C265" s="30"/>
      <c r="D265" s="30"/>
    </row>
    <row r="266" spans="3:4">
      <c r="C266" s="30"/>
      <c r="D266" s="30"/>
    </row>
    <row r="267" spans="3:4">
      <c r="C267" s="30"/>
      <c r="D267" s="30"/>
    </row>
    <row r="268" spans="3:4">
      <c r="C268" s="30"/>
      <c r="D268" s="30"/>
    </row>
    <row r="269" spans="3:4">
      <c r="C269" s="30"/>
      <c r="D269" s="30"/>
    </row>
    <row r="270" spans="3:4">
      <c r="C270" s="30"/>
      <c r="D270" s="30"/>
    </row>
    <row r="271" spans="3:4">
      <c r="C271" s="30"/>
      <c r="D271" s="30"/>
    </row>
    <row r="272" spans="3:4">
      <c r="C272" s="30"/>
      <c r="D272" s="30"/>
    </row>
    <row r="273" spans="3:4">
      <c r="C273" s="30"/>
      <c r="D273" s="30"/>
    </row>
    <row r="274" spans="3:4">
      <c r="C274" s="30"/>
      <c r="D274" s="30"/>
    </row>
    <row r="275" spans="3:4">
      <c r="C275" s="30"/>
      <c r="D275" s="30"/>
    </row>
    <row r="276" spans="3:4">
      <c r="C276" s="30"/>
      <c r="D276" s="30"/>
    </row>
    <row r="277" spans="3:4">
      <c r="C277" s="30"/>
      <c r="D277" s="30"/>
    </row>
    <row r="278" spans="3:4">
      <c r="C278" s="30"/>
      <c r="D278" s="30"/>
    </row>
    <row r="279" spans="3:4">
      <c r="C279" s="30"/>
      <c r="D279" s="30"/>
    </row>
    <row r="280" spans="3:4">
      <c r="C280" s="30"/>
      <c r="D280" s="30"/>
    </row>
    <row r="281" spans="3:4">
      <c r="C281" s="30"/>
      <c r="D281" s="30"/>
    </row>
    <row r="282" spans="3:4">
      <c r="C282" s="30"/>
      <c r="D282" s="30"/>
    </row>
    <row r="283" spans="3:4">
      <c r="C283" s="30"/>
      <c r="D283" s="30"/>
    </row>
    <row r="284" spans="3:4">
      <c r="C284" s="30"/>
      <c r="D284" s="30"/>
    </row>
    <row r="285" spans="3:4">
      <c r="C285" s="30"/>
      <c r="D285" s="30"/>
    </row>
    <row r="286" spans="3:4">
      <c r="C286" s="30"/>
      <c r="D286" s="30"/>
    </row>
    <row r="287" spans="3:4">
      <c r="C287" s="30"/>
      <c r="D287" s="30"/>
    </row>
    <row r="288" spans="3:4">
      <c r="C288" s="30"/>
      <c r="D288" s="30"/>
    </row>
    <row r="289" spans="3:4">
      <c r="C289" s="30"/>
      <c r="D289" s="30"/>
    </row>
    <row r="290" spans="3:4">
      <c r="C290" s="30"/>
      <c r="D290" s="30"/>
    </row>
    <row r="291" spans="3:4">
      <c r="C291" s="30"/>
      <c r="D291" s="30"/>
    </row>
    <row r="292" spans="3:4">
      <c r="C292" s="30"/>
      <c r="D292" s="30"/>
    </row>
    <row r="293" spans="3:4">
      <c r="C293" s="30"/>
      <c r="D293" s="30"/>
    </row>
    <row r="294" spans="3:4">
      <c r="C294" s="30"/>
      <c r="D294" s="30"/>
    </row>
    <row r="295" spans="3:4">
      <c r="C295" s="30"/>
      <c r="D295" s="30"/>
    </row>
    <row r="296" spans="3:4">
      <c r="C296" s="30"/>
      <c r="D296" s="30"/>
    </row>
    <row r="297" spans="3:4">
      <c r="C297" s="30"/>
      <c r="D297" s="30"/>
    </row>
    <row r="298" spans="3:4">
      <c r="C298" s="30"/>
      <c r="D298" s="30"/>
    </row>
    <row r="299" spans="3:4">
      <c r="C299" s="30"/>
      <c r="D299" s="30"/>
    </row>
    <row r="300" spans="3:4">
      <c r="C300" s="30"/>
      <c r="D300" s="30"/>
    </row>
    <row r="301" spans="3:4">
      <c r="C301" s="30"/>
      <c r="D301" s="30"/>
    </row>
    <row r="302" spans="3:4">
      <c r="C302" s="30"/>
      <c r="D302" s="30"/>
    </row>
    <row r="303" spans="3:4">
      <c r="C303" s="30"/>
      <c r="D303" s="30"/>
    </row>
    <row r="304" spans="3:4">
      <c r="C304" s="30"/>
      <c r="D304" s="30"/>
    </row>
    <row r="305" spans="3:4">
      <c r="C305" s="30"/>
      <c r="D305" s="30"/>
    </row>
    <row r="306" spans="3:4">
      <c r="C306" s="30"/>
      <c r="D306" s="30"/>
    </row>
    <row r="307" spans="3:4">
      <c r="C307" s="30"/>
      <c r="D307" s="30"/>
    </row>
    <row r="308" spans="3:4">
      <c r="C308" s="30"/>
      <c r="D308" s="30"/>
    </row>
    <row r="309" spans="3:4">
      <c r="C309" s="30"/>
      <c r="D309" s="30"/>
    </row>
    <row r="310" spans="3:4">
      <c r="C310" s="30"/>
      <c r="D310" s="30"/>
    </row>
    <row r="311" spans="3:4">
      <c r="C311" s="30"/>
      <c r="D311" s="30"/>
    </row>
    <row r="312" spans="3:4">
      <c r="C312" s="30"/>
      <c r="D312" s="30"/>
    </row>
    <row r="313" spans="3:4">
      <c r="C313" s="30"/>
      <c r="D313" s="30"/>
    </row>
    <row r="314" spans="3:4">
      <c r="C314" s="30"/>
      <c r="D314" s="30"/>
    </row>
    <row r="315" spans="3:4">
      <c r="C315" s="30"/>
      <c r="D315" s="30"/>
    </row>
    <row r="316" spans="3:4">
      <c r="C316" s="30"/>
      <c r="D316" s="30"/>
    </row>
    <row r="317" spans="3:4">
      <c r="C317" s="30"/>
      <c r="D317" s="30"/>
    </row>
    <row r="318" spans="3:4">
      <c r="C318" s="30"/>
      <c r="D318" s="30"/>
    </row>
    <row r="319" spans="3:4">
      <c r="C319" s="30"/>
      <c r="D319" s="30"/>
    </row>
    <row r="320" spans="3:4">
      <c r="C320" s="30"/>
      <c r="D320" s="30"/>
    </row>
    <row r="321" spans="3:4">
      <c r="C321" s="30"/>
      <c r="D321" s="30"/>
    </row>
    <row r="322" spans="3:4">
      <c r="C322" s="30"/>
      <c r="D322" s="30"/>
    </row>
    <row r="323" spans="3:4">
      <c r="C323" s="30"/>
      <c r="D323" s="30"/>
    </row>
    <row r="324" spans="3:4">
      <c r="C324" s="30"/>
      <c r="D324" s="30"/>
    </row>
    <row r="325" spans="3:4">
      <c r="C325" s="30"/>
      <c r="D325" s="30"/>
    </row>
    <row r="326" spans="3:4">
      <c r="C326" s="30"/>
      <c r="D326" s="30"/>
    </row>
    <row r="327" spans="3:4">
      <c r="C327" s="30"/>
      <c r="D327" s="30"/>
    </row>
    <row r="328" spans="3:4">
      <c r="C328" s="30"/>
      <c r="D328" s="30"/>
    </row>
    <row r="329" spans="3:4">
      <c r="C329" s="30"/>
      <c r="D329" s="30"/>
    </row>
    <row r="330" spans="3:4">
      <c r="C330" s="30"/>
      <c r="D330" s="30"/>
    </row>
    <row r="331" spans="3:4">
      <c r="C331" s="30"/>
      <c r="D331" s="30"/>
    </row>
    <row r="332" spans="3:4">
      <c r="C332" s="30"/>
      <c r="D332" s="30"/>
    </row>
    <row r="333" spans="3:4">
      <c r="C333" s="30"/>
      <c r="D333" s="30"/>
    </row>
    <row r="334" spans="3:4">
      <c r="C334" s="30"/>
      <c r="D334" s="30"/>
    </row>
    <row r="335" spans="3:4">
      <c r="C335" s="30"/>
      <c r="D335" s="30"/>
    </row>
    <row r="336" spans="3:4">
      <c r="C336" s="30"/>
      <c r="D336" s="30"/>
    </row>
    <row r="337" spans="3:4">
      <c r="C337" s="30"/>
      <c r="D337" s="30"/>
    </row>
    <row r="338" spans="3:4">
      <c r="C338" s="30"/>
      <c r="D338" s="30"/>
    </row>
    <row r="339" spans="3:4">
      <c r="C339" s="30"/>
      <c r="D339" s="30"/>
    </row>
    <row r="340" spans="3:4">
      <c r="C340" s="30"/>
      <c r="D340" s="30"/>
    </row>
    <row r="341" spans="3:4">
      <c r="C341" s="30"/>
      <c r="D341" s="30"/>
    </row>
    <row r="342" spans="3:4">
      <c r="C342" s="30"/>
      <c r="D342" s="30"/>
    </row>
    <row r="343" spans="3:4">
      <c r="C343" s="30"/>
      <c r="D343" s="30"/>
    </row>
    <row r="344" spans="3:4">
      <c r="C344" s="30"/>
      <c r="D344" s="30"/>
    </row>
    <row r="345" spans="3:4">
      <c r="C345" s="30"/>
      <c r="D345" s="30"/>
    </row>
    <row r="346" spans="3:4">
      <c r="C346" s="30"/>
      <c r="D346" s="30"/>
    </row>
    <row r="347" spans="3:4">
      <c r="C347" s="30"/>
      <c r="D347" s="30"/>
    </row>
    <row r="348" spans="3:4">
      <c r="C348" s="30"/>
      <c r="D348" s="30"/>
    </row>
    <row r="349" spans="3:4">
      <c r="C349" s="30"/>
      <c r="D349" s="30"/>
    </row>
    <row r="350" spans="3:4">
      <c r="C350" s="30"/>
      <c r="D350" s="30"/>
    </row>
    <row r="351" spans="3:4">
      <c r="C351" s="30"/>
      <c r="D351" s="30"/>
    </row>
    <row r="352" spans="3:4">
      <c r="C352" s="30"/>
      <c r="D352" s="30"/>
    </row>
    <row r="353" spans="3:4">
      <c r="C353" s="30"/>
      <c r="D353" s="30"/>
    </row>
    <row r="354" spans="3:4">
      <c r="C354" s="30"/>
      <c r="D354" s="30"/>
    </row>
    <row r="355" spans="3:4">
      <c r="C355" s="30"/>
      <c r="D355" s="30"/>
    </row>
    <row r="356" spans="3:4">
      <c r="C356" s="30"/>
      <c r="D356" s="30"/>
    </row>
    <row r="357" spans="3:4">
      <c r="C357" s="30"/>
      <c r="D357" s="30"/>
    </row>
    <row r="358" spans="3:4">
      <c r="C358" s="30"/>
      <c r="D358" s="30"/>
    </row>
    <row r="359" spans="3:4">
      <c r="C359" s="30"/>
      <c r="D359" s="30"/>
    </row>
    <row r="360" spans="3:4">
      <c r="C360" s="30"/>
      <c r="D360" s="30"/>
    </row>
    <row r="361" spans="3:4">
      <c r="C361" s="30"/>
      <c r="D361" s="30"/>
    </row>
    <row r="362" spans="3:4">
      <c r="C362" s="30"/>
      <c r="D362" s="30"/>
    </row>
    <row r="363" spans="3:4">
      <c r="C363" s="30"/>
      <c r="D363" s="30"/>
    </row>
    <row r="364" spans="3:4">
      <c r="C364" s="30"/>
      <c r="D364" s="30"/>
    </row>
    <row r="365" spans="3:4">
      <c r="C365" s="30"/>
      <c r="D365" s="30"/>
    </row>
    <row r="366" spans="3:4">
      <c r="C366" s="30"/>
      <c r="D366" s="30"/>
    </row>
    <row r="367" spans="3:4">
      <c r="C367" s="30"/>
      <c r="D367" s="30"/>
    </row>
    <row r="368" spans="3:4">
      <c r="C368" s="30"/>
      <c r="D368" s="30"/>
    </row>
    <row r="369" spans="3:4">
      <c r="C369" s="30"/>
      <c r="D369" s="30"/>
    </row>
    <row r="370" spans="3:4">
      <c r="C370" s="30"/>
      <c r="D370" s="30"/>
    </row>
    <row r="371" spans="3:4">
      <c r="C371" s="30"/>
      <c r="D371" s="30"/>
    </row>
    <row r="372" spans="3:4">
      <c r="C372" s="30"/>
      <c r="D372" s="30"/>
    </row>
    <row r="373" spans="3:4">
      <c r="C373" s="30"/>
      <c r="D373" s="30"/>
    </row>
    <row r="374" spans="3:4">
      <c r="C374" s="30"/>
      <c r="D374" s="30"/>
    </row>
    <row r="375" spans="3:4">
      <c r="C375" s="30"/>
      <c r="D375" s="30"/>
    </row>
    <row r="376" spans="3:4">
      <c r="C376" s="30"/>
      <c r="D376" s="30"/>
    </row>
    <row r="377" spans="3:4">
      <c r="C377" s="30"/>
      <c r="D377" s="30"/>
    </row>
    <row r="378" spans="3:4">
      <c r="C378" s="30"/>
      <c r="D378" s="30"/>
    </row>
    <row r="379" spans="3:4">
      <c r="C379" s="30"/>
      <c r="D379" s="30"/>
    </row>
    <row r="380" spans="3:4">
      <c r="C380" s="30"/>
      <c r="D380" s="30"/>
    </row>
    <row r="381" spans="3:4">
      <c r="C381" s="30"/>
      <c r="D381" s="30"/>
    </row>
    <row r="382" spans="3:4">
      <c r="C382" s="30"/>
      <c r="D382" s="30"/>
    </row>
    <row r="383" spans="3:4">
      <c r="C383" s="30"/>
      <c r="D383" s="30"/>
    </row>
    <row r="384" spans="3:4">
      <c r="C384" s="30"/>
      <c r="D384" s="30"/>
    </row>
    <row r="385" spans="3:4">
      <c r="C385" s="30"/>
      <c r="D385" s="30"/>
    </row>
    <row r="386" spans="3:4">
      <c r="C386" s="30"/>
      <c r="D386" s="30"/>
    </row>
    <row r="387" spans="3:4">
      <c r="C387" s="30"/>
      <c r="D387" s="30"/>
    </row>
    <row r="388" spans="3:4">
      <c r="C388" s="30"/>
      <c r="D388" s="30"/>
    </row>
    <row r="389" spans="3:4">
      <c r="C389" s="30"/>
      <c r="D389" s="30"/>
    </row>
    <row r="390" spans="3:4">
      <c r="C390" s="30"/>
      <c r="D390" s="30"/>
    </row>
    <row r="391" spans="3:4">
      <c r="C391" s="30"/>
      <c r="D391" s="30"/>
    </row>
    <row r="392" spans="3:4">
      <c r="C392" s="30"/>
      <c r="D392" s="30"/>
    </row>
    <row r="393" spans="3:4">
      <c r="C393" s="30"/>
      <c r="D393" s="30"/>
    </row>
    <row r="394" spans="3:4">
      <c r="C394" s="30"/>
      <c r="D394" s="30"/>
    </row>
    <row r="395" spans="3:4">
      <c r="C395" s="30"/>
      <c r="D395" s="30"/>
    </row>
    <row r="396" spans="3:4">
      <c r="C396" s="30"/>
      <c r="D396" s="30"/>
    </row>
    <row r="397" spans="3:4">
      <c r="C397" s="30"/>
      <c r="D397" s="30"/>
    </row>
    <row r="398" spans="3:4">
      <c r="C398" s="30"/>
      <c r="D398" s="30"/>
    </row>
    <row r="399" spans="3:4">
      <c r="C399" s="30"/>
      <c r="D399" s="30"/>
    </row>
    <row r="400" spans="3:4">
      <c r="C400" s="30"/>
      <c r="D400" s="30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49"/>
  <sheetViews>
    <sheetView workbookViewId="0">
      <selection activeCell="A11" sqref="A11:D14"/>
    </sheetView>
  </sheetViews>
  <sheetFormatPr defaultRowHeight="12.75"/>
  <cols>
    <col min="1" max="1" width="19.7109375" style="30" customWidth="1"/>
    <col min="2" max="2" width="4.42578125" style="25" customWidth="1"/>
    <col min="3" max="3" width="12.7109375" style="30" customWidth="1"/>
    <col min="4" max="4" width="5.42578125" style="25" customWidth="1"/>
    <col min="5" max="5" width="14.85546875" style="25" customWidth="1"/>
    <col min="6" max="6" width="9.140625" style="25"/>
    <col min="7" max="7" width="12" style="25" customWidth="1"/>
    <col min="8" max="8" width="14.140625" style="30" customWidth="1"/>
    <col min="9" max="9" width="22.5703125" style="25" customWidth="1"/>
    <col min="10" max="10" width="25.140625" style="25" customWidth="1"/>
    <col min="11" max="11" width="15.7109375" style="25" customWidth="1"/>
    <col min="12" max="12" width="14.140625" style="25" customWidth="1"/>
    <col min="13" max="13" width="9.5703125" style="25" customWidth="1"/>
    <col min="14" max="14" width="14.140625" style="25" customWidth="1"/>
    <col min="15" max="15" width="23.42578125" style="25" customWidth="1"/>
    <col min="16" max="16" width="16.5703125" style="25" customWidth="1"/>
    <col min="17" max="17" width="41" style="25" customWidth="1"/>
    <col min="18" max="16384" width="9.140625" style="25"/>
  </cols>
  <sheetData>
    <row r="1" spans="1:16" ht="15.75">
      <c r="A1" s="29" t="s">
        <v>43</v>
      </c>
      <c r="I1" s="31" t="s">
        <v>44</v>
      </c>
      <c r="J1" s="32" t="s">
        <v>45</v>
      </c>
    </row>
    <row r="2" spans="1:16">
      <c r="I2" s="33" t="s">
        <v>46</v>
      </c>
      <c r="J2" s="34" t="s">
        <v>47</v>
      </c>
    </row>
    <row r="3" spans="1:16">
      <c r="A3" s="35" t="s">
        <v>48</v>
      </c>
      <c r="I3" s="33" t="s">
        <v>49</v>
      </c>
      <c r="J3" s="34" t="s">
        <v>50</v>
      </c>
    </row>
    <row r="4" spans="1:16">
      <c r="I4" s="33" t="s">
        <v>51</v>
      </c>
      <c r="J4" s="34" t="s">
        <v>50</v>
      </c>
    </row>
    <row r="5" spans="1:16" ht="13.5" thickBot="1">
      <c r="I5" s="36" t="s">
        <v>52</v>
      </c>
      <c r="J5" s="37" t="s">
        <v>53</v>
      </c>
    </row>
    <row r="10" spans="1:16" ht="13.5" thickBot="1"/>
    <row r="11" spans="1:16" ht="12.75" customHeight="1" thickBot="1">
      <c r="A11" s="30" t="str">
        <f t="shared" ref="A11:A16" si="0">P11</f>
        <v> CTAD 40 </v>
      </c>
      <c r="B11" s="6" t="str">
        <f t="shared" ref="B11:B16" si="1">IF(H11=INT(H11),"I","II")</f>
        <v>I</v>
      </c>
      <c r="C11" s="30">
        <f t="shared" ref="C11:C16" si="2">1*G11</f>
        <v>28749.38</v>
      </c>
      <c r="D11" s="25" t="str">
        <f t="shared" ref="D11:D16" si="3">VLOOKUP(F11,I$1:J$5,2,FALSE)</f>
        <v>vis</v>
      </c>
      <c r="E11" s="38">
        <f>VLOOKUP(C11,Active!C$21:E$973,3,FALSE)</f>
        <v>1891.9907165271975</v>
      </c>
      <c r="F11" s="6" t="s">
        <v>52</v>
      </c>
      <c r="G11" s="25" t="str">
        <f t="shared" ref="G11:G16" si="4">MID(I11,3,LEN(I11)-3)</f>
        <v>28749.380</v>
      </c>
      <c r="H11" s="30">
        <f t="shared" ref="H11:H16" si="5">1*K11</f>
        <v>-15529</v>
      </c>
      <c r="I11" s="39" t="s">
        <v>54</v>
      </c>
      <c r="J11" s="40" t="s">
        <v>55</v>
      </c>
      <c r="K11" s="39">
        <v>-15529</v>
      </c>
      <c r="L11" s="39" t="s">
        <v>56</v>
      </c>
      <c r="M11" s="40" t="s">
        <v>57</v>
      </c>
      <c r="N11" s="40"/>
      <c r="O11" s="41" t="s">
        <v>58</v>
      </c>
      <c r="P11" s="41" t="s">
        <v>59</v>
      </c>
    </row>
    <row r="12" spans="1:16" ht="12.75" customHeight="1" thickBot="1">
      <c r="A12" s="30" t="str">
        <f t="shared" si="0"/>
        <v> CTAD 40 </v>
      </c>
      <c r="B12" s="6" t="str">
        <f t="shared" si="1"/>
        <v>I</v>
      </c>
      <c r="C12" s="30">
        <f t="shared" si="2"/>
        <v>28752.44</v>
      </c>
      <c r="D12" s="25" t="str">
        <f t="shared" si="3"/>
        <v>vis</v>
      </c>
      <c r="E12" s="38">
        <f>VLOOKUP(C12,Active!C$21:E$973,3,FALSE)</f>
        <v>1893.9912395397482</v>
      </c>
      <c r="F12" s="6" t="s">
        <v>52</v>
      </c>
      <c r="G12" s="25" t="str">
        <f t="shared" si="4"/>
        <v>28752.440</v>
      </c>
      <c r="H12" s="30">
        <f t="shared" si="5"/>
        <v>-15527</v>
      </c>
      <c r="I12" s="39" t="s">
        <v>60</v>
      </c>
      <c r="J12" s="40" t="s">
        <v>61</v>
      </c>
      <c r="K12" s="39">
        <v>-15527</v>
      </c>
      <c r="L12" s="39" t="s">
        <v>56</v>
      </c>
      <c r="M12" s="40" t="s">
        <v>57</v>
      </c>
      <c r="N12" s="40"/>
      <c r="O12" s="41" t="s">
        <v>58</v>
      </c>
      <c r="P12" s="41" t="s">
        <v>59</v>
      </c>
    </row>
    <row r="13" spans="1:16" ht="12.75" customHeight="1" thickBot="1">
      <c r="A13" s="30" t="str">
        <f t="shared" si="0"/>
        <v> CTAD 40 </v>
      </c>
      <c r="B13" s="6" t="str">
        <f t="shared" si="1"/>
        <v>I</v>
      </c>
      <c r="C13" s="30">
        <f t="shared" si="2"/>
        <v>28838.12</v>
      </c>
      <c r="D13" s="25" t="str">
        <f t="shared" si="3"/>
        <v>vis</v>
      </c>
      <c r="E13" s="38">
        <f>VLOOKUP(C13,Active!C$21:E$973,3,FALSE)</f>
        <v>1950.005883891213</v>
      </c>
      <c r="F13" s="6" t="s">
        <v>52</v>
      </c>
      <c r="G13" s="25" t="str">
        <f t="shared" si="4"/>
        <v>28838.120</v>
      </c>
      <c r="H13" s="30">
        <f t="shared" si="5"/>
        <v>-15471</v>
      </c>
      <c r="I13" s="39" t="s">
        <v>62</v>
      </c>
      <c r="J13" s="40" t="s">
        <v>63</v>
      </c>
      <c r="K13" s="39">
        <v>-15471</v>
      </c>
      <c r="L13" s="39" t="s">
        <v>64</v>
      </c>
      <c r="M13" s="40" t="s">
        <v>57</v>
      </c>
      <c r="N13" s="40"/>
      <c r="O13" s="41" t="s">
        <v>58</v>
      </c>
      <c r="P13" s="41" t="s">
        <v>59</v>
      </c>
    </row>
    <row r="14" spans="1:16" ht="12.75" customHeight="1" thickBot="1">
      <c r="A14" s="30" t="str">
        <f t="shared" si="0"/>
        <v> CTAD 40 </v>
      </c>
      <c r="B14" s="6" t="str">
        <f t="shared" si="1"/>
        <v>I</v>
      </c>
      <c r="C14" s="30">
        <f t="shared" si="2"/>
        <v>28864.134999999998</v>
      </c>
      <c r="D14" s="25" t="str">
        <f t="shared" si="3"/>
        <v>vis</v>
      </c>
      <c r="E14" s="38">
        <f>VLOOKUP(C14,Active!C$21:E$973,3,FALSE)</f>
        <v>1967.013598326359</v>
      </c>
      <c r="F14" s="6" t="s">
        <v>52</v>
      </c>
      <c r="G14" s="25" t="str">
        <f t="shared" si="4"/>
        <v>28864.135</v>
      </c>
      <c r="H14" s="30">
        <f t="shared" si="5"/>
        <v>-15454</v>
      </c>
      <c r="I14" s="39" t="s">
        <v>65</v>
      </c>
      <c r="J14" s="40" t="s">
        <v>66</v>
      </c>
      <c r="K14" s="39">
        <v>-15454</v>
      </c>
      <c r="L14" s="39" t="s">
        <v>67</v>
      </c>
      <c r="M14" s="40" t="s">
        <v>57</v>
      </c>
      <c r="N14" s="40"/>
      <c r="O14" s="41" t="s">
        <v>58</v>
      </c>
      <c r="P14" s="41" t="s">
        <v>59</v>
      </c>
    </row>
    <row r="15" spans="1:16" ht="12.75" customHeight="1" thickBot="1">
      <c r="A15" s="30" t="str">
        <f t="shared" si="0"/>
        <v> BBS 23 </v>
      </c>
      <c r="B15" s="6" t="str">
        <f t="shared" si="1"/>
        <v>I</v>
      </c>
      <c r="C15" s="30">
        <f t="shared" si="2"/>
        <v>42607.548000000003</v>
      </c>
      <c r="D15" s="25" t="str">
        <f t="shared" si="3"/>
        <v>vis</v>
      </c>
      <c r="E15" s="38">
        <f>VLOOKUP(C15,Active!C$21:E$973,3,FALSE)</f>
        <v>10951.985486401674</v>
      </c>
      <c r="F15" s="6" t="s">
        <v>52</v>
      </c>
      <c r="G15" s="25" t="str">
        <f t="shared" si="4"/>
        <v>42607.548</v>
      </c>
      <c r="H15" s="30">
        <f t="shared" si="5"/>
        <v>-6469</v>
      </c>
      <c r="I15" s="39" t="s">
        <v>68</v>
      </c>
      <c r="J15" s="40" t="s">
        <v>69</v>
      </c>
      <c r="K15" s="39">
        <v>-6469</v>
      </c>
      <c r="L15" s="39" t="s">
        <v>70</v>
      </c>
      <c r="M15" s="40" t="s">
        <v>57</v>
      </c>
      <c r="N15" s="40"/>
      <c r="O15" s="41" t="s">
        <v>71</v>
      </c>
      <c r="P15" s="41" t="s">
        <v>72</v>
      </c>
    </row>
    <row r="16" spans="1:16" ht="12.75" customHeight="1" thickBot="1">
      <c r="A16" s="30" t="str">
        <f t="shared" si="0"/>
        <v>OEJV 0155 </v>
      </c>
      <c r="B16" s="6" t="str">
        <f t="shared" si="1"/>
        <v>I</v>
      </c>
      <c r="C16" s="30">
        <f t="shared" si="2"/>
        <v>53712.567000000003</v>
      </c>
      <c r="D16" s="25" t="str">
        <f t="shared" si="3"/>
        <v>vis</v>
      </c>
      <c r="E16" s="38">
        <f>VLOOKUP(C16,Active!C$21:E$973,3,FALSE)</f>
        <v>18212.06589958159</v>
      </c>
      <c r="F16" s="6" t="s">
        <v>52</v>
      </c>
      <c r="G16" s="25" t="str">
        <f t="shared" si="4"/>
        <v>53712.5670</v>
      </c>
      <c r="H16" s="30">
        <f t="shared" si="5"/>
        <v>791</v>
      </c>
      <c r="I16" s="39" t="s">
        <v>73</v>
      </c>
      <c r="J16" s="40" t="s">
        <v>74</v>
      </c>
      <c r="K16" s="39">
        <v>791</v>
      </c>
      <c r="L16" s="39" t="s">
        <v>75</v>
      </c>
      <c r="M16" s="40" t="s">
        <v>76</v>
      </c>
      <c r="N16" s="40" t="s">
        <v>77</v>
      </c>
      <c r="O16" s="41" t="s">
        <v>78</v>
      </c>
      <c r="P16" s="42" t="s">
        <v>79</v>
      </c>
    </row>
    <row r="17" spans="2:6">
      <c r="B17" s="6"/>
      <c r="F17" s="6"/>
    </row>
    <row r="18" spans="2:6">
      <c r="B18" s="6"/>
      <c r="F18" s="6"/>
    </row>
    <row r="19" spans="2:6">
      <c r="B19" s="6"/>
      <c r="F19" s="6"/>
    </row>
    <row r="20" spans="2:6">
      <c r="B20" s="6"/>
      <c r="F20" s="6"/>
    </row>
    <row r="21" spans="2:6">
      <c r="B21" s="6"/>
      <c r="F21" s="6"/>
    </row>
    <row r="22" spans="2:6">
      <c r="B22" s="6"/>
      <c r="F22" s="6"/>
    </row>
    <row r="23" spans="2:6">
      <c r="B23" s="6"/>
      <c r="F23" s="6"/>
    </row>
    <row r="24" spans="2:6">
      <c r="B24" s="6"/>
      <c r="F24" s="6"/>
    </row>
    <row r="25" spans="2:6">
      <c r="B25" s="6"/>
      <c r="F25" s="6"/>
    </row>
    <row r="26" spans="2:6">
      <c r="B26" s="6"/>
      <c r="F26" s="6"/>
    </row>
    <row r="27" spans="2:6">
      <c r="B27" s="6"/>
      <c r="F27" s="6"/>
    </row>
    <row r="28" spans="2:6">
      <c r="B28" s="6"/>
      <c r="F28" s="6"/>
    </row>
    <row r="29" spans="2:6">
      <c r="B29" s="6"/>
      <c r="F29" s="6"/>
    </row>
    <row r="30" spans="2:6">
      <c r="B30" s="6"/>
      <c r="F30" s="6"/>
    </row>
    <row r="31" spans="2:6">
      <c r="B31" s="6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</sheetData>
  <phoneticPr fontId="8" type="noConversion"/>
  <hyperlinks>
    <hyperlink ref="A3" r:id="rId1" xr:uid="{00000000-0004-0000-0100-000000000000}"/>
    <hyperlink ref="P16" r:id="rId2" display="http://var.astro.cz/oejv/issues/oejv0155.pdf" xr:uid="{00000000-0004-0000-0100-000001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2024-01-11T05:33:32Z</dcterms:modified>
</cp:coreProperties>
</file>