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90A3052-4A87-406A-B98B-47CB1DF433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" sheetId="1" r:id="rId2"/>
    <sheet name="B" sheetId="2" r:id="rId3"/>
  </sheets>
  <calcPr calcId="181029"/>
</workbook>
</file>

<file path=xl/calcChain.xml><?xml version="1.0" encoding="utf-8"?>
<calcChain xmlns="http://schemas.openxmlformats.org/spreadsheetml/2006/main">
  <c r="Q50" i="3" l="1"/>
  <c r="E50" i="3"/>
  <c r="F50" i="3"/>
  <c r="G50" i="3"/>
  <c r="L50" i="3"/>
  <c r="E48" i="3"/>
  <c r="F48" i="3"/>
  <c r="G48" i="3"/>
  <c r="L48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I32" i="3"/>
  <c r="E33" i="3"/>
  <c r="F33" i="3"/>
  <c r="G33" i="3"/>
  <c r="E34" i="3"/>
  <c r="F34" i="3"/>
  <c r="G34" i="3"/>
  <c r="I34" i="3"/>
  <c r="E36" i="3"/>
  <c r="F36" i="3"/>
  <c r="G36" i="3"/>
  <c r="I36" i="3"/>
  <c r="E37" i="3"/>
  <c r="F37" i="3"/>
  <c r="G37" i="3"/>
  <c r="I37" i="3"/>
  <c r="E38" i="3"/>
  <c r="F38" i="3"/>
  <c r="G38" i="3"/>
  <c r="E39" i="3"/>
  <c r="F39" i="3"/>
  <c r="G39" i="3"/>
  <c r="I39" i="3"/>
  <c r="E40" i="3"/>
  <c r="F40" i="3"/>
  <c r="G40" i="3"/>
  <c r="I40" i="3"/>
  <c r="E41" i="3"/>
  <c r="F41" i="3"/>
  <c r="G41" i="3"/>
  <c r="I41" i="3"/>
  <c r="E42" i="3"/>
  <c r="F42" i="3"/>
  <c r="G42" i="3"/>
  <c r="E43" i="3"/>
  <c r="F43" i="3"/>
  <c r="G43" i="3"/>
  <c r="I43" i="3"/>
  <c r="E44" i="3"/>
  <c r="F44" i="3"/>
  <c r="G44" i="3"/>
  <c r="I44" i="3"/>
  <c r="E45" i="3"/>
  <c r="F45" i="3"/>
  <c r="G45" i="3"/>
  <c r="I45" i="3"/>
  <c r="E46" i="3"/>
  <c r="F46" i="3"/>
  <c r="G46" i="3"/>
  <c r="E47" i="3"/>
  <c r="F47" i="3"/>
  <c r="G47" i="3"/>
  <c r="L47" i="3"/>
  <c r="E49" i="3"/>
  <c r="F49" i="3"/>
  <c r="G49" i="3"/>
  <c r="L49" i="3"/>
  <c r="C21" i="3"/>
  <c r="C17" i="3"/>
  <c r="E21" i="3"/>
  <c r="F21" i="3"/>
  <c r="E35" i="3"/>
  <c r="F35" i="3"/>
  <c r="G11" i="3"/>
  <c r="F11" i="3"/>
  <c r="Q48" i="3"/>
  <c r="Q49" i="3"/>
  <c r="E14" i="3"/>
  <c r="E15" i="3" s="1"/>
  <c r="E22" i="3"/>
  <c r="F22" i="3"/>
  <c r="G22" i="3"/>
  <c r="I22" i="3"/>
  <c r="E23" i="3"/>
  <c r="F23" i="3"/>
  <c r="G23" i="3"/>
  <c r="I23" i="3"/>
  <c r="E24" i="3"/>
  <c r="F24" i="3"/>
  <c r="G24" i="3"/>
  <c r="I24" i="3"/>
  <c r="E25" i="3"/>
  <c r="F25" i="3"/>
  <c r="G25" i="3"/>
  <c r="I25" i="3"/>
  <c r="Q21" i="3"/>
  <c r="Q22" i="3"/>
  <c r="Q23" i="3"/>
  <c r="Q24" i="3"/>
  <c r="Q25" i="3"/>
  <c r="Q26" i="3"/>
  <c r="Q27" i="3"/>
  <c r="Q28" i="3"/>
  <c r="Q29" i="3"/>
  <c r="Q30" i="3"/>
  <c r="Q31" i="3"/>
  <c r="Q32" i="3"/>
  <c r="I33" i="3"/>
  <c r="Q33" i="3"/>
  <c r="Q34" i="3"/>
  <c r="Q35" i="3"/>
  <c r="Q36" i="3"/>
  <c r="Q37" i="3"/>
  <c r="I38" i="3"/>
  <c r="Q38" i="3"/>
  <c r="Q39" i="3"/>
  <c r="Q40" i="3"/>
  <c r="Q41" i="3"/>
  <c r="I42" i="3"/>
  <c r="Q42" i="3"/>
  <c r="Q43" i="3"/>
  <c r="Q44" i="3"/>
  <c r="Q45" i="3"/>
  <c r="I46" i="3"/>
  <c r="Q46" i="3"/>
  <c r="Q47" i="3"/>
  <c r="C7" i="2"/>
  <c r="E27" i="2"/>
  <c r="F27" i="2"/>
  <c r="E21" i="2"/>
  <c r="F21" i="2"/>
  <c r="E24" i="2"/>
  <c r="F24" i="2"/>
  <c r="E29" i="2"/>
  <c r="F29" i="2"/>
  <c r="E32" i="2"/>
  <c r="F32" i="2"/>
  <c r="E39" i="2"/>
  <c r="F39" i="2"/>
  <c r="E40" i="2"/>
  <c r="F40" i="2"/>
  <c r="E43" i="2"/>
  <c r="F43" i="2"/>
  <c r="E47" i="2"/>
  <c r="F47" i="2"/>
  <c r="C18" i="2"/>
  <c r="C21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7" i="1"/>
  <c r="E23" i="1"/>
  <c r="F23" i="1"/>
  <c r="E26" i="1"/>
  <c r="F26" i="1"/>
  <c r="E28" i="1"/>
  <c r="F28" i="1"/>
  <c r="G28" i="1"/>
  <c r="E30" i="1"/>
  <c r="F30" i="1"/>
  <c r="G30" i="1"/>
  <c r="I30" i="1"/>
  <c r="E31" i="1"/>
  <c r="F31" i="1"/>
  <c r="E34" i="1"/>
  <c r="F34" i="1"/>
  <c r="E36" i="1"/>
  <c r="F36" i="1"/>
  <c r="G36" i="1"/>
  <c r="E38" i="1"/>
  <c r="F38" i="1"/>
  <c r="G38" i="1"/>
  <c r="I38" i="1"/>
  <c r="E39" i="1"/>
  <c r="F39" i="1"/>
  <c r="E42" i="1"/>
  <c r="F42" i="1"/>
  <c r="E44" i="1"/>
  <c r="F44" i="1"/>
  <c r="G44" i="1"/>
  <c r="E46" i="1"/>
  <c r="F46" i="1"/>
  <c r="G46" i="1"/>
  <c r="I46" i="1"/>
  <c r="Q22" i="1"/>
  <c r="Q23" i="1"/>
  <c r="Q24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C21" i="1"/>
  <c r="C7" i="1"/>
  <c r="G23" i="1"/>
  <c r="I23" i="1"/>
  <c r="C8" i="1"/>
  <c r="E21" i="1"/>
  <c r="F21" i="1"/>
  <c r="G21" i="1"/>
  <c r="C18" i="1"/>
  <c r="Q21" i="1"/>
  <c r="H21" i="1"/>
  <c r="E45" i="2"/>
  <c r="F45" i="2"/>
  <c r="G45" i="2"/>
  <c r="I45" i="2"/>
  <c r="G39" i="2"/>
  <c r="I39" i="2"/>
  <c r="E37" i="2"/>
  <c r="F37" i="2"/>
  <c r="G37" i="2"/>
  <c r="I37" i="2"/>
  <c r="E34" i="2"/>
  <c r="F34" i="2"/>
  <c r="G34" i="2"/>
  <c r="I34" i="2"/>
  <c r="G28" i="2"/>
  <c r="I28" i="2"/>
  <c r="E26" i="2"/>
  <c r="F26" i="2"/>
  <c r="G26" i="2"/>
  <c r="I26" i="2"/>
  <c r="E41" i="1"/>
  <c r="F41" i="1"/>
  <c r="G41" i="1"/>
  <c r="I41" i="1"/>
  <c r="G35" i="1"/>
  <c r="I35" i="1"/>
  <c r="E33" i="1"/>
  <c r="F33" i="1"/>
  <c r="G33" i="1"/>
  <c r="I33" i="1"/>
  <c r="E25" i="1"/>
  <c r="F25" i="1"/>
  <c r="G25" i="1"/>
  <c r="I25" i="1"/>
  <c r="G47" i="2"/>
  <c r="J47" i="2"/>
  <c r="E42" i="2"/>
  <c r="F42" i="2"/>
  <c r="G42" i="2"/>
  <c r="I42" i="2"/>
  <c r="G36" i="2"/>
  <c r="I36" i="2"/>
  <c r="G33" i="2"/>
  <c r="I33" i="2"/>
  <c r="E31" i="2"/>
  <c r="F31" i="2"/>
  <c r="G31" i="2"/>
  <c r="I31" i="2"/>
  <c r="E23" i="2"/>
  <c r="F23" i="2"/>
  <c r="G23" i="2"/>
  <c r="I23" i="2"/>
  <c r="G30" i="2"/>
  <c r="I30" i="2"/>
  <c r="E28" i="2"/>
  <c r="F28" i="2"/>
  <c r="G45" i="1"/>
  <c r="I45" i="1"/>
  <c r="E43" i="1"/>
  <c r="F43" i="1"/>
  <c r="G43" i="1"/>
  <c r="I43" i="1"/>
  <c r="G37" i="1"/>
  <c r="I37" i="1"/>
  <c r="E35" i="1"/>
  <c r="F35" i="1"/>
  <c r="E27" i="1"/>
  <c r="F27" i="1"/>
  <c r="G27" i="1"/>
  <c r="I27" i="1"/>
  <c r="E22" i="1"/>
  <c r="F22" i="1"/>
  <c r="G22" i="1"/>
  <c r="E47" i="1"/>
  <c r="F47" i="1"/>
  <c r="G47" i="1"/>
  <c r="J47" i="1"/>
  <c r="E44" i="2"/>
  <c r="F44" i="2"/>
  <c r="G44" i="2"/>
  <c r="I44" i="2"/>
  <c r="E36" i="2"/>
  <c r="F36" i="2"/>
  <c r="E33" i="2"/>
  <c r="F33" i="2"/>
  <c r="G27" i="2"/>
  <c r="I27" i="2"/>
  <c r="E25" i="2"/>
  <c r="F25" i="2"/>
  <c r="G25" i="2"/>
  <c r="I25" i="2"/>
  <c r="G42" i="1"/>
  <c r="I42" i="1"/>
  <c r="E40" i="1"/>
  <c r="F40" i="1"/>
  <c r="G40" i="1"/>
  <c r="I40" i="1"/>
  <c r="G34" i="1"/>
  <c r="I34" i="1"/>
  <c r="E32" i="1"/>
  <c r="F32" i="1"/>
  <c r="G32" i="1"/>
  <c r="I32" i="1"/>
  <c r="G26" i="1"/>
  <c r="I26" i="1"/>
  <c r="E24" i="1"/>
  <c r="F24" i="1"/>
  <c r="G24" i="1"/>
  <c r="I24" i="1"/>
  <c r="G43" i="2"/>
  <c r="I43" i="2"/>
  <c r="E41" i="2"/>
  <c r="F41" i="2"/>
  <c r="G41" i="2"/>
  <c r="I41" i="2"/>
  <c r="G32" i="2"/>
  <c r="I32" i="2"/>
  <c r="E30" i="2"/>
  <c r="F30" i="2"/>
  <c r="G24" i="2"/>
  <c r="I24" i="2"/>
  <c r="E22" i="2"/>
  <c r="F22" i="2"/>
  <c r="G22" i="2"/>
  <c r="E45" i="1"/>
  <c r="F45" i="1"/>
  <c r="G39" i="1"/>
  <c r="I39" i="1"/>
  <c r="E37" i="1"/>
  <c r="F37" i="1"/>
  <c r="G31" i="1"/>
  <c r="I31" i="1"/>
  <c r="E29" i="1"/>
  <c r="F29" i="1"/>
  <c r="G29" i="1"/>
  <c r="I29" i="1"/>
  <c r="E46" i="2"/>
  <c r="F46" i="2"/>
  <c r="G46" i="2"/>
  <c r="I46" i="2"/>
  <c r="G40" i="2"/>
  <c r="I40" i="2"/>
  <c r="E38" i="2"/>
  <c r="F38" i="2"/>
  <c r="G38" i="2"/>
  <c r="I38" i="2"/>
  <c r="E35" i="2"/>
  <c r="F35" i="2"/>
  <c r="G29" i="2"/>
  <c r="I29" i="2"/>
  <c r="I22" i="2"/>
  <c r="C11" i="2"/>
  <c r="C12" i="2"/>
  <c r="C16" i="2"/>
  <c r="D18" i="2"/>
  <c r="I22" i="1"/>
  <c r="C12" i="1"/>
  <c r="C16" i="1"/>
  <c r="D18" i="1"/>
  <c r="C11" i="1"/>
  <c r="O47" i="1"/>
  <c r="O28" i="1"/>
  <c r="O36" i="1"/>
  <c r="O44" i="1"/>
  <c r="O22" i="1"/>
  <c r="O30" i="1"/>
  <c r="O38" i="1"/>
  <c r="O23" i="1"/>
  <c r="O31" i="1"/>
  <c r="O39" i="1"/>
  <c r="O34" i="1"/>
  <c r="O42" i="1"/>
  <c r="O29" i="1"/>
  <c r="O27" i="1"/>
  <c r="O21" i="1"/>
  <c r="O26" i="1"/>
  <c r="O46" i="1"/>
  <c r="O33" i="1"/>
  <c r="O41" i="1"/>
  <c r="O37" i="1"/>
  <c r="O45" i="1"/>
  <c r="O43" i="1"/>
  <c r="O25" i="1"/>
  <c r="O24" i="1"/>
  <c r="O32" i="1"/>
  <c r="O40" i="1"/>
  <c r="O35" i="1"/>
  <c r="O28" i="2"/>
  <c r="O39" i="2"/>
  <c r="O47" i="2"/>
  <c r="O41" i="2"/>
  <c r="O23" i="2"/>
  <c r="O31" i="2"/>
  <c r="O42" i="2"/>
  <c r="O46" i="2"/>
  <c r="O33" i="2"/>
  <c r="O44" i="2"/>
  <c r="O26" i="2"/>
  <c r="O34" i="2"/>
  <c r="O37" i="2"/>
  <c r="O45" i="2"/>
  <c r="O30" i="2"/>
  <c r="O21" i="2"/>
  <c r="O29" i="2"/>
  <c r="O40" i="2"/>
  <c r="O27" i="2"/>
  <c r="O38" i="2"/>
  <c r="O25" i="2"/>
  <c r="O36" i="2"/>
  <c r="O24" i="2"/>
  <c r="O32" i="2"/>
  <c r="O35" i="2"/>
  <c r="O43" i="2"/>
  <c r="O22" i="2"/>
  <c r="C11" i="3"/>
  <c r="C12" i="3"/>
  <c r="C16" i="3" l="1"/>
  <c r="D18" i="3" s="1"/>
  <c r="O39" i="3"/>
  <c r="O35" i="3"/>
  <c r="O23" i="3"/>
  <c r="O48" i="3"/>
  <c r="O36" i="3"/>
  <c r="O42" i="3"/>
  <c r="C15" i="3"/>
  <c r="O45" i="3"/>
  <c r="O27" i="3"/>
  <c r="O41" i="3"/>
  <c r="O33" i="3"/>
  <c r="O37" i="3"/>
  <c r="O50" i="3"/>
  <c r="O22" i="3"/>
  <c r="O24" i="3"/>
  <c r="O32" i="3"/>
  <c r="O31" i="3"/>
  <c r="O46" i="3"/>
  <c r="O30" i="3"/>
  <c r="O49" i="3"/>
  <c r="O38" i="3"/>
  <c r="O26" i="3"/>
  <c r="O43" i="3"/>
  <c r="O25" i="3"/>
  <c r="O47" i="3"/>
  <c r="O40" i="3"/>
  <c r="O34" i="3"/>
  <c r="O28" i="3"/>
  <c r="O29" i="3"/>
  <c r="O44" i="3"/>
  <c r="C18" i="3" l="1"/>
  <c r="E16" i="3"/>
  <c r="E17" i="3" s="1"/>
</calcChain>
</file>

<file path=xl/sharedStrings.xml><?xml version="1.0" encoding="utf-8"?>
<sst xmlns="http://schemas.openxmlformats.org/spreadsheetml/2006/main" count="371" uniqueCount="73">
  <si>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</si>
  <si>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</si>
  <si>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</si>
  <si>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</si>
  <si>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</si>
  <si>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</si>
  <si>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</si>
  <si>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</si>
  <si>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</si>
  <si>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</si>
  <si>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</si>
  <si>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</si>
  <si>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</si>
  <si>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</si>
  <si>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</si>
  <si>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</si>
  <si>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</si>
  <si>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</si>
  <si>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</si>
  <si>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</si>
  <si>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</si>
  <si>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</si>
  <si>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</si>
  <si>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</si>
  <si>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</si>
  <si>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</si>
  <si>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</si>
  <si>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</si>
  <si>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</si>
  <si>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</si>
  <si>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</si>
  <si>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CR Aqr</t>
  </si>
  <si>
    <t>Locher K</t>
  </si>
  <si>
    <t>BBSAG Bull.23</t>
  </si>
  <si>
    <t>B</t>
  </si>
  <si>
    <t>BBSAG Bull.38</t>
  </si>
  <si>
    <t>BBSAG Bull.39</t>
  </si>
  <si>
    <t>BBSAG Bull.44</t>
  </si>
  <si>
    <t>BBSAG Bull.45</t>
  </si>
  <si>
    <t>BBSAG Bull.49</t>
  </si>
  <si>
    <t>Elias D</t>
  </si>
  <si>
    <t>BBSAG Bull.51</t>
  </si>
  <si>
    <t>BBSAG Bull.54</t>
  </si>
  <si>
    <t>BBSAG Bull.56</t>
  </si>
  <si>
    <t>BBSAG Bull.57</t>
  </si>
  <si>
    <t>BBSAG Bull.67</t>
  </si>
  <si>
    <t>BBSAG Bull.68</t>
  </si>
  <si>
    <t>II</t>
  </si>
  <si>
    <t>Another mess</t>
  </si>
  <si>
    <t>IBVS 5677</t>
  </si>
  <si>
    <t>I</t>
  </si>
  <si>
    <t>IBVS</t>
  </si>
  <si>
    <t>Better fit -- new period</t>
  </si>
  <si>
    <t>- found by TomCat</t>
  </si>
  <si>
    <t>BAD?</t>
  </si>
  <si>
    <t>EB</t>
  </si>
  <si>
    <t>CR Aqr / gsc 5783-1178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</si>
  <si>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</si>
  <si>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</si>
  <si>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</si>
  <si>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</si>
  <si>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</si>
  <si>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</si>
  <si>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</si>
  <si>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</si>
  <si>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</si>
  <si>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</si>
  <si>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IBVS 6011</t>
  </si>
  <si>
    <t>OEJV 0155</t>
  </si>
  <si>
    <t>0,0100</t>
  </si>
  <si>
    <t>OEJV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</si>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</sst>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</font>
    <font>
      <b/>
      <sz val="10"/>
      <color indexed="12"/>
      <name val="Arial"/>
      <family val="2"/>
    </font>
    <font>
      <strike/>
      <sz val="10"/>
      <name val="Arial"/>
    </font>
    <font>
      <sz val="10"/>
      <color indexed="10"/>
      <name val="Arial Unicode MS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/>
    <xf numFmtId="0" fontId="11" fillId="2" borderId="0" xfId="0" applyFont="1" applyFill="1" applyAlignment="1"/>
    <xf numFmtId="0" fontId="12" fillId="0" borderId="0" xfId="0" applyFont="1" applyAlignment="1"/>
    <xf numFmtId="0" fontId="12" fillId="0" borderId="0" xfId="0" quotePrefix="1" applyFont="1" applyAlignment="1"/>
    <xf numFmtId="0" fontId="13" fillId="0" borderId="2" xfId="0" applyFont="1" applyBorder="1" applyAlignment="1"/>
    <xf numFmtId="0" fontId="13" fillId="0" borderId="3" xfId="0" applyFont="1" applyBorder="1" applyAlignment="1"/>
    <xf numFmtId="0" fontId="1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5" xfId="0" applyFont="1" applyBorder="1" applyAlignment="1">
      <alignment horizontal="left"/>
    </xf>
    <xf numFmtId="0" fontId="17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1" fillId="0" borderId="0" xfId="0" applyFont="1" applyAlignment="1">
      <alignment horizontal="right"/>
    </xf>
    <xf numFmtId="0" fontId="18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Alignment="1"/>
    <xf numFmtId="14" fontId="19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Aqr - O-C Diagr.</a:t>
            </a:r>
          </a:p>
        </c:rich>
      </c:tx>
      <c:layout>
        <c:manualLayout>
          <c:xMode val="edge"/>
          <c:yMode val="edge"/>
          <c:x val="0.3891342436820947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9034893875753"/>
          <c:y val="0.14814859468012961"/>
          <c:w val="0.8208528658063535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6.2424034556897823E-2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97-4E4A-9F38-62D98FF9D5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-5.4403697358793579E-3</c:v>
                </c:pt>
                <c:pt idx="2">
                  <c:v>-3.4201530215796083E-3</c:v>
                </c:pt>
                <c:pt idx="3">
                  <c:v>3.6000636901007965E-3</c:v>
                </c:pt>
                <c:pt idx="4">
                  <c:v>2.6202804001513869E-3</c:v>
                </c:pt>
                <c:pt idx="5">
                  <c:v>-2.6359502888226416E-2</c:v>
                </c:pt>
                <c:pt idx="6">
                  <c:v>-1.7276208964176476E-3</c:v>
                </c:pt>
                <c:pt idx="7">
                  <c:v>-4.7074041867745109E-3</c:v>
                </c:pt>
                <c:pt idx="8">
                  <c:v>1.2987408699700609E-3</c:v>
                </c:pt>
                <c:pt idx="9">
                  <c:v>-1.5660825709346682E-2</c:v>
                </c:pt>
                <c:pt idx="10">
                  <c:v>-4.7932886373018846E-3</c:v>
                </c:pt>
                <c:pt idx="11">
                  <c:v>-8.7326385037158616E-3</c:v>
                </c:pt>
                <c:pt idx="12">
                  <c:v>1.6813212721899617E-2</c:v>
                </c:pt>
                <c:pt idx="13">
                  <c:v>-5.8524842679616995E-3</c:v>
                </c:pt>
                <c:pt idx="14">
                  <c:v>-0.1233730000021751</c:v>
                </c:pt>
                <c:pt idx="15">
                  <c:v>6.0554862284334376E-3</c:v>
                </c:pt>
                <c:pt idx="16">
                  <c:v>-3.6910776179865934E-3</c:v>
                </c:pt>
                <c:pt idx="17">
                  <c:v>-1.3762683374807239E-4</c:v>
                </c:pt>
                <c:pt idx="18">
                  <c:v>1.3769779929134529E-2</c:v>
                </c:pt>
                <c:pt idx="19">
                  <c:v>-5.2100033572060056E-3</c:v>
                </c:pt>
                <c:pt idx="20">
                  <c:v>-5.9495313762454316E-3</c:v>
                </c:pt>
                <c:pt idx="21">
                  <c:v>5.5511958780698478E-3</c:v>
                </c:pt>
                <c:pt idx="22">
                  <c:v>1.5117263814317994E-2</c:v>
                </c:pt>
                <c:pt idx="23">
                  <c:v>0</c:v>
                </c:pt>
                <c:pt idx="24">
                  <c:v>-6.8406115751713514E-3</c:v>
                </c:pt>
                <c:pt idx="25">
                  <c:v>-1.1800178152043372E-2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97-4E4A-9F38-62D98FF9D5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97-4E4A-9F38-62D98FF9D5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97-4E4A-9F38-62D98FF9D5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6">
                  <c:v>-6.4935700647765771E-3</c:v>
                </c:pt>
                <c:pt idx="27">
                  <c:v>1.7980566481128335E-3</c:v>
                </c:pt>
                <c:pt idx="28">
                  <c:v>1.094329768238822E-2</c:v>
                </c:pt>
                <c:pt idx="29">
                  <c:v>9.7642728796927258E-3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97-4E4A-9F38-62D98FF9D5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97-4E4A-9F38-62D98FF9D5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97-4E4A-9F38-62D98FF9D5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-3.0988464778832622E-3</c:v>
                </c:pt>
                <c:pt idx="2">
                  <c:v>-3.0981587368640179E-3</c:v>
                </c:pt>
                <c:pt idx="3">
                  <c:v>-3.0974709958447736E-3</c:v>
                </c:pt>
                <c:pt idx="4">
                  <c:v>-3.0967832548255293E-3</c:v>
                </c:pt>
                <c:pt idx="5">
                  <c:v>-3.0960955138062849E-3</c:v>
                </c:pt>
                <c:pt idx="6">
                  <c:v>-2.3602126232148898E-3</c:v>
                </c:pt>
                <c:pt idx="7">
                  <c:v>-2.3595248821956455E-3</c:v>
                </c:pt>
                <c:pt idx="8">
                  <c:v>-2.3082881762619459E-3</c:v>
                </c:pt>
                <c:pt idx="9">
                  <c:v>-2.3069126942234573E-3</c:v>
                </c:pt>
                <c:pt idx="10">
                  <c:v>-2.1243174536140969E-3</c:v>
                </c:pt>
                <c:pt idx="11">
                  <c:v>-2.1222542305563644E-3</c:v>
                </c:pt>
                <c:pt idx="12">
                  <c:v>-2.1036852230367684E-3</c:v>
                </c:pt>
                <c:pt idx="13">
                  <c:v>-2.058294315766645E-3</c:v>
                </c:pt>
                <c:pt idx="14">
                  <c:v>-1.876386816176529E-3</c:v>
                </c:pt>
                <c:pt idx="15">
                  <c:v>-1.8743235931187961E-3</c:v>
                </c:pt>
                <c:pt idx="16">
                  <c:v>-1.8316836499256499E-3</c:v>
                </c:pt>
                <c:pt idx="17">
                  <c:v>-1.6937915755671686E-3</c:v>
                </c:pt>
                <c:pt idx="18">
                  <c:v>-1.6544184022154328E-3</c:v>
                </c:pt>
                <c:pt idx="19">
                  <c:v>-1.6537306611961885E-3</c:v>
                </c:pt>
                <c:pt idx="20">
                  <c:v>-1.6363652004602702E-3</c:v>
                </c:pt>
                <c:pt idx="21">
                  <c:v>-1.6023220200076776E-3</c:v>
                </c:pt>
                <c:pt idx="22">
                  <c:v>-1.5830652714688372E-3</c:v>
                </c:pt>
                <c:pt idx="23">
                  <c:v>-1.1618238971817069E-3</c:v>
                </c:pt>
                <c:pt idx="24">
                  <c:v>-1.14789714154201E-3</c:v>
                </c:pt>
                <c:pt idx="25">
                  <c:v>-1.1465216595035214E-3</c:v>
                </c:pt>
                <c:pt idx="26">
                  <c:v>4.2694388670452979E-3</c:v>
                </c:pt>
                <c:pt idx="27">
                  <c:v>4.9886440379200191E-3</c:v>
                </c:pt>
                <c:pt idx="28">
                  <c:v>5.7351869143097006E-3</c:v>
                </c:pt>
                <c:pt idx="29">
                  <c:v>5.7382817488962996E-3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97-4E4A-9F38-62D98FF9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971488"/>
        <c:axId val="1"/>
      </c:scatterChart>
      <c:valAx>
        <c:axId val="568971488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14169374202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5814977973568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97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9076354442479"/>
          <c:y val="0.91975600272188196"/>
          <c:w val="0.7136574668254573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Aqr - O-C Diagr.</a:t>
            </a:r>
          </a:p>
        </c:rich>
      </c:tx>
      <c:layout>
        <c:manualLayout>
          <c:xMode val="edge"/>
          <c:yMode val="edge"/>
          <c:x val="0.344329896907216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69252958613219"/>
          <c:w val="0.758762886597938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6.2424034556897823E-2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9-4FFA-BB37-46D0CAD17E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-5.4403697358793579E-3</c:v>
                </c:pt>
                <c:pt idx="2">
                  <c:v>-3.4201530215796083E-3</c:v>
                </c:pt>
                <c:pt idx="3">
                  <c:v>3.6000636901007965E-3</c:v>
                </c:pt>
                <c:pt idx="4">
                  <c:v>2.6202804001513869E-3</c:v>
                </c:pt>
                <c:pt idx="5">
                  <c:v>-2.6359502888226416E-2</c:v>
                </c:pt>
                <c:pt idx="6">
                  <c:v>-1.7276208964176476E-3</c:v>
                </c:pt>
                <c:pt idx="7">
                  <c:v>-4.7074041867745109E-3</c:v>
                </c:pt>
                <c:pt idx="8">
                  <c:v>1.2987408699700609E-3</c:v>
                </c:pt>
                <c:pt idx="9">
                  <c:v>-1.5660825709346682E-2</c:v>
                </c:pt>
                <c:pt idx="10">
                  <c:v>-4.7932886373018846E-3</c:v>
                </c:pt>
                <c:pt idx="11">
                  <c:v>-8.7326385037158616E-3</c:v>
                </c:pt>
                <c:pt idx="12">
                  <c:v>1.6813212721899617E-2</c:v>
                </c:pt>
                <c:pt idx="13">
                  <c:v>-5.8524842679616995E-3</c:v>
                </c:pt>
                <c:pt idx="14">
                  <c:v>-0.1233730000021751</c:v>
                </c:pt>
                <c:pt idx="15">
                  <c:v>6.0554862284334376E-3</c:v>
                </c:pt>
                <c:pt idx="16">
                  <c:v>-3.6910776179865934E-3</c:v>
                </c:pt>
                <c:pt idx="17">
                  <c:v>-1.3762683374807239E-4</c:v>
                </c:pt>
                <c:pt idx="18">
                  <c:v>1.3769779929134529E-2</c:v>
                </c:pt>
                <c:pt idx="19">
                  <c:v>-5.2100033572060056E-3</c:v>
                </c:pt>
                <c:pt idx="20">
                  <c:v>-5.9495313762454316E-3</c:v>
                </c:pt>
                <c:pt idx="21">
                  <c:v>5.5511958780698478E-3</c:v>
                </c:pt>
                <c:pt idx="22">
                  <c:v>1.5117263814317994E-2</c:v>
                </c:pt>
                <c:pt idx="23">
                  <c:v>0</c:v>
                </c:pt>
                <c:pt idx="24">
                  <c:v>-6.8406115751713514E-3</c:v>
                </c:pt>
                <c:pt idx="25">
                  <c:v>-1.1800178152043372E-2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9-4FFA-BB37-46D0CAD17E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9-4FFA-BB37-46D0CAD17E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9-4FFA-BB37-46D0CAD17E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6">
                  <c:v>-6.4935700647765771E-3</c:v>
                </c:pt>
                <c:pt idx="27">
                  <c:v>1.7980566481128335E-3</c:v>
                </c:pt>
                <c:pt idx="28">
                  <c:v>1.094329768238822E-2</c:v>
                </c:pt>
                <c:pt idx="29">
                  <c:v>9.7642728796927258E-3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79-4FFA-BB37-46D0CAD17E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79-4FFA-BB37-46D0CAD17E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79-4FFA-BB37-46D0CAD17E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-23404</c:v>
                </c:pt>
                <c:pt idx="1">
                  <c:v>-5633</c:v>
                </c:pt>
                <c:pt idx="2">
                  <c:v>-5631</c:v>
                </c:pt>
                <c:pt idx="3">
                  <c:v>-5629</c:v>
                </c:pt>
                <c:pt idx="4">
                  <c:v>-5627</c:v>
                </c:pt>
                <c:pt idx="5">
                  <c:v>-5625</c:v>
                </c:pt>
                <c:pt idx="6">
                  <c:v>-3485</c:v>
                </c:pt>
                <c:pt idx="7">
                  <c:v>-3483</c:v>
                </c:pt>
                <c:pt idx="8">
                  <c:v>-3334</c:v>
                </c:pt>
                <c:pt idx="9">
                  <c:v>-3330</c:v>
                </c:pt>
                <c:pt idx="10">
                  <c:v>-2799</c:v>
                </c:pt>
                <c:pt idx="11">
                  <c:v>-2793</c:v>
                </c:pt>
                <c:pt idx="12">
                  <c:v>-2739</c:v>
                </c:pt>
                <c:pt idx="13">
                  <c:v>-2607</c:v>
                </c:pt>
                <c:pt idx="14">
                  <c:v>-2078</c:v>
                </c:pt>
                <c:pt idx="15">
                  <c:v>-2072</c:v>
                </c:pt>
                <c:pt idx="16">
                  <c:v>-1948</c:v>
                </c:pt>
                <c:pt idx="17">
                  <c:v>-1547</c:v>
                </c:pt>
                <c:pt idx="18">
                  <c:v>-1432.5</c:v>
                </c:pt>
                <c:pt idx="19">
                  <c:v>-1430.5</c:v>
                </c:pt>
                <c:pt idx="20">
                  <c:v>-1380</c:v>
                </c:pt>
                <c:pt idx="21">
                  <c:v>-1281</c:v>
                </c:pt>
                <c:pt idx="22">
                  <c:v>-1225</c:v>
                </c:pt>
                <c:pt idx="23">
                  <c:v>0</c:v>
                </c:pt>
                <c:pt idx="24">
                  <c:v>40.5</c:v>
                </c:pt>
                <c:pt idx="25">
                  <c:v>44.5</c:v>
                </c:pt>
                <c:pt idx="26">
                  <c:v>15794.5</c:v>
                </c:pt>
                <c:pt idx="27">
                  <c:v>17886</c:v>
                </c:pt>
                <c:pt idx="28">
                  <c:v>20057</c:v>
                </c:pt>
                <c:pt idx="29">
                  <c:v>20066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-3.0988464778832622E-3</c:v>
                </c:pt>
                <c:pt idx="2">
                  <c:v>-3.0981587368640179E-3</c:v>
                </c:pt>
                <c:pt idx="3">
                  <c:v>-3.0974709958447736E-3</c:v>
                </c:pt>
                <c:pt idx="4">
                  <c:v>-3.0967832548255293E-3</c:v>
                </c:pt>
                <c:pt idx="5">
                  <c:v>-3.0960955138062849E-3</c:v>
                </c:pt>
                <c:pt idx="6">
                  <c:v>-2.3602126232148898E-3</c:v>
                </c:pt>
                <c:pt idx="7">
                  <c:v>-2.3595248821956455E-3</c:v>
                </c:pt>
                <c:pt idx="8">
                  <c:v>-2.3082881762619459E-3</c:v>
                </c:pt>
                <c:pt idx="9">
                  <c:v>-2.3069126942234573E-3</c:v>
                </c:pt>
                <c:pt idx="10">
                  <c:v>-2.1243174536140969E-3</c:v>
                </c:pt>
                <c:pt idx="11">
                  <c:v>-2.1222542305563644E-3</c:v>
                </c:pt>
                <c:pt idx="12">
                  <c:v>-2.1036852230367684E-3</c:v>
                </c:pt>
                <c:pt idx="13">
                  <c:v>-2.058294315766645E-3</c:v>
                </c:pt>
                <c:pt idx="14">
                  <c:v>-1.876386816176529E-3</c:v>
                </c:pt>
                <c:pt idx="15">
                  <c:v>-1.8743235931187961E-3</c:v>
                </c:pt>
                <c:pt idx="16">
                  <c:v>-1.8316836499256499E-3</c:v>
                </c:pt>
                <c:pt idx="17">
                  <c:v>-1.6937915755671686E-3</c:v>
                </c:pt>
                <c:pt idx="18">
                  <c:v>-1.6544184022154328E-3</c:v>
                </c:pt>
                <c:pt idx="19">
                  <c:v>-1.6537306611961885E-3</c:v>
                </c:pt>
                <c:pt idx="20">
                  <c:v>-1.6363652004602702E-3</c:v>
                </c:pt>
                <c:pt idx="21">
                  <c:v>-1.6023220200076776E-3</c:v>
                </c:pt>
                <c:pt idx="22">
                  <c:v>-1.5830652714688372E-3</c:v>
                </c:pt>
                <c:pt idx="23">
                  <c:v>-1.1618238971817069E-3</c:v>
                </c:pt>
                <c:pt idx="24">
                  <c:v>-1.14789714154201E-3</c:v>
                </c:pt>
                <c:pt idx="25">
                  <c:v>-1.1465216595035214E-3</c:v>
                </c:pt>
                <c:pt idx="26">
                  <c:v>4.2694388670452979E-3</c:v>
                </c:pt>
                <c:pt idx="27">
                  <c:v>4.9886440379200191E-3</c:v>
                </c:pt>
                <c:pt idx="28">
                  <c:v>5.7351869143097006E-3</c:v>
                </c:pt>
                <c:pt idx="29">
                  <c:v>5.7382817488962996E-3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79-4FFA-BB37-46D0CAD1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10792"/>
        <c:axId val="1"/>
      </c:scatterChart>
      <c:valAx>
        <c:axId val="528210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1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9587628865979"/>
          <c:y val="0.86153975368463553"/>
          <c:w val="0.76288659793814428"/>
          <c:h val="0.120000323036543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Aqr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8-4457-9FD1-7CA73DB4038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1">
                  <c:v>6.9942000001901761E-2</c:v>
                </c:pt>
                <c:pt idx="2">
                  <c:v>-3.8745999998354819E-2</c:v>
                </c:pt>
                <c:pt idx="3">
                  <c:v>-0.14243399999395479</c:v>
                </c:pt>
                <c:pt idx="4">
                  <c:v>3.080000000045402E-2</c:v>
                </c:pt>
                <c:pt idx="5">
                  <c:v>-0.10888799999520415</c:v>
                </c:pt>
                <c:pt idx="6">
                  <c:v>-1.4495999996142928E-2</c:v>
                </c:pt>
                <c:pt idx="7">
                  <c:v>-0.12818400000105612</c:v>
                </c:pt>
                <c:pt idx="8">
                  <c:v>-0.10720199999195756</c:v>
                </c:pt>
                <c:pt idx="9">
                  <c:v>-6.0656000001472421E-2</c:v>
                </c:pt>
                <c:pt idx="10">
                  <c:v>-9.5853999999235384E-2</c:v>
                </c:pt>
                <c:pt idx="11">
                  <c:v>0.13792600000306265</c:v>
                </c:pt>
                <c:pt idx="12">
                  <c:v>2.3569999997562263E-2</c:v>
                </c:pt>
                <c:pt idx="13">
                  <c:v>0.10213400000793627</c:v>
                </c:pt>
                <c:pt idx="14">
                  <c:v>-8.4298000001581386E-2</c:v>
                </c:pt>
                <c:pt idx="15">
                  <c:v>0.13148200000432553</c:v>
                </c:pt>
                <c:pt idx="16">
                  <c:v>9.5954000003985129E-2</c:v>
                </c:pt>
                <c:pt idx="17">
                  <c:v>0.12642600000253879</c:v>
                </c:pt>
                <c:pt idx="18">
                  <c:v>7.0571999996900558E-2</c:v>
                </c:pt>
                <c:pt idx="19">
                  <c:v>-5.9115999996720348E-2</c:v>
                </c:pt>
                <c:pt idx="20">
                  <c:v>-6.0180000000400469E-3</c:v>
                </c:pt>
                <c:pt idx="21">
                  <c:v>-6.1055999998643529E-2</c:v>
                </c:pt>
                <c:pt idx="22">
                  <c:v>-1.7178000001877081E-2</c:v>
                </c:pt>
                <c:pt idx="23">
                  <c:v>-2.9642000001331326E-2</c:v>
                </c:pt>
                <c:pt idx="24">
                  <c:v>1.0520000068936497E-3</c:v>
                </c:pt>
                <c:pt idx="25">
                  <c:v>5.9597999999823514E-2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B8-4457-9FD1-7CA73DB4038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26">
                  <c:v>9.9018000000796746E-2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B8-4457-9FD1-7CA73DB4038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B8-4457-9FD1-7CA73DB4038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B8-4457-9FD1-7CA73DB4038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B8-4457-9FD1-7CA73DB4038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B8-4457-9FD1-7CA73DB4038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16044.5</c:v>
                </c:pt>
                <c:pt idx="2">
                  <c:v>16046.5</c:v>
                </c:pt>
                <c:pt idx="3">
                  <c:v>16048.5</c:v>
                </c:pt>
                <c:pt idx="4">
                  <c:v>16050</c:v>
                </c:pt>
                <c:pt idx="5">
                  <c:v>16052</c:v>
                </c:pt>
                <c:pt idx="6">
                  <c:v>17984</c:v>
                </c:pt>
                <c:pt idx="7">
                  <c:v>17986</c:v>
                </c:pt>
                <c:pt idx="8">
                  <c:v>18120.5</c:v>
                </c:pt>
                <c:pt idx="9">
                  <c:v>18124</c:v>
                </c:pt>
                <c:pt idx="10">
                  <c:v>18603.5</c:v>
                </c:pt>
                <c:pt idx="11">
                  <c:v>18608.5</c:v>
                </c:pt>
                <c:pt idx="12">
                  <c:v>18657.5</c:v>
                </c:pt>
                <c:pt idx="13">
                  <c:v>18776.5</c:v>
                </c:pt>
                <c:pt idx="14">
                  <c:v>19254.5</c:v>
                </c:pt>
                <c:pt idx="15">
                  <c:v>19259.5</c:v>
                </c:pt>
                <c:pt idx="16">
                  <c:v>19371.5</c:v>
                </c:pt>
                <c:pt idx="17">
                  <c:v>19733.5</c:v>
                </c:pt>
                <c:pt idx="18">
                  <c:v>19837</c:v>
                </c:pt>
                <c:pt idx="19">
                  <c:v>19839</c:v>
                </c:pt>
                <c:pt idx="20">
                  <c:v>19884.5</c:v>
                </c:pt>
                <c:pt idx="21">
                  <c:v>19974</c:v>
                </c:pt>
                <c:pt idx="22">
                  <c:v>20024.5</c:v>
                </c:pt>
                <c:pt idx="23">
                  <c:v>21130.5</c:v>
                </c:pt>
                <c:pt idx="24">
                  <c:v>21167</c:v>
                </c:pt>
                <c:pt idx="25">
                  <c:v>21170.5</c:v>
                </c:pt>
                <c:pt idx="26">
                  <c:v>35390.5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-6.9101684434139887E-2</c:v>
                </c:pt>
                <c:pt idx="1">
                  <c:v>-9.7740564208275357E-3</c:v>
                </c:pt>
                <c:pt idx="2">
                  <c:v>-9.7666610357406494E-3</c:v>
                </c:pt>
                <c:pt idx="3">
                  <c:v>-9.7592656506537562E-3</c:v>
                </c:pt>
                <c:pt idx="4">
                  <c:v>-9.753719111838588E-3</c:v>
                </c:pt>
                <c:pt idx="5">
                  <c:v>-9.7463237267516947E-3</c:v>
                </c:pt>
                <c:pt idx="6">
                  <c:v>-2.6023817328148652E-3</c:v>
                </c:pt>
                <c:pt idx="7">
                  <c:v>-2.5949863477279789E-3</c:v>
                </c:pt>
                <c:pt idx="8">
                  <c:v>-2.0976467006345451E-3</c:v>
                </c:pt>
                <c:pt idx="9">
                  <c:v>-2.0847047767324905E-3</c:v>
                </c:pt>
                <c:pt idx="10">
                  <c:v>-3.1166120215034288E-4</c:v>
                </c:pt>
                <c:pt idx="11">
                  <c:v>-2.9317273943310629E-4</c:v>
                </c:pt>
                <c:pt idx="12">
                  <c:v>-1.1198580480427378E-4</c:v>
                </c:pt>
                <c:pt idx="13">
                  <c:v>3.2803960786574604E-4</c:v>
                </c:pt>
                <c:pt idx="14">
                  <c:v>2.0955366436327255E-3</c:v>
                </c:pt>
                <c:pt idx="15">
                  <c:v>2.1140251063499482E-3</c:v>
                </c:pt>
                <c:pt idx="16">
                  <c:v>2.528166671215859E-3</c:v>
                </c:pt>
                <c:pt idx="17">
                  <c:v>3.8667313719431412E-3</c:v>
                </c:pt>
                <c:pt idx="18">
                  <c:v>4.2494425501897609E-3</c:v>
                </c:pt>
                <c:pt idx="19">
                  <c:v>4.2568379352766472E-3</c:v>
                </c:pt>
                <c:pt idx="20">
                  <c:v>4.4250829460034252E-3</c:v>
                </c:pt>
                <c:pt idx="21">
                  <c:v>4.7560264286417991E-3</c:v>
                </c:pt>
                <c:pt idx="22">
                  <c:v>4.9427599020857999E-3</c:v>
                </c:pt>
                <c:pt idx="23">
                  <c:v>9.0324078551365927E-3</c:v>
                </c:pt>
                <c:pt idx="24">
                  <c:v>9.1673736329723615E-3</c:v>
                </c:pt>
                <c:pt idx="25">
                  <c:v>9.180315556874416E-3</c:v>
                </c:pt>
                <c:pt idx="26">
                  <c:v>6.176150352467033E-2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B8-4457-9FD1-7CA73DB4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921344"/>
        <c:axId val="1"/>
      </c:scatterChart>
      <c:valAx>
        <c:axId val="58092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921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Aqr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6-4E7C-BE42-05AF76AFAF3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7.2378000004391652E-2</c:v>
                </c:pt>
                <c:pt idx="2">
                  <c:v>7.4414000002434477E-2</c:v>
                </c:pt>
                <c:pt idx="3">
                  <c:v>8.1450000005133916E-2</c:v>
                </c:pt>
                <c:pt idx="4">
                  <c:v>8.0485999998927582E-2</c:v>
                </c:pt>
                <c:pt idx="5">
                  <c:v>5.1522000001568813E-2</c:v>
                </c:pt>
                <c:pt idx="6">
                  <c:v>9.3042000007699244E-2</c:v>
                </c:pt>
                <c:pt idx="7">
                  <c:v>9.0078000001085456E-2</c:v>
                </c:pt>
                <c:pt idx="8">
                  <c:v>9.7260000002279412E-2</c:v>
                </c:pt>
                <c:pt idx="9">
                  <c:v>8.0332000005000737E-2</c:v>
                </c:pt>
                <c:pt idx="10">
                  <c:v>9.5390000002225861E-2</c:v>
                </c:pt>
                <c:pt idx="11">
                  <c:v>9.1498000001593027E-2</c:v>
                </c:pt>
                <c:pt idx="12">
                  <c:v>0.11746999999741092</c:v>
                </c:pt>
                <c:pt idx="13">
                  <c:v>9.5846000003803056E-2</c:v>
                </c:pt>
                <c:pt idx="14">
                  <c:v>-0.1233730000021751</c:v>
                </c:pt>
                <c:pt idx="15">
                  <c:v>0.11197600000014063</c:v>
                </c:pt>
                <c:pt idx="16">
                  <c:v>0.10320800000772579</c:v>
                </c:pt>
                <c:pt idx="17">
                  <c:v>0.10992600000463426</c:v>
                </c:pt>
                <c:pt idx="18">
                  <c:v>0.12473699999827659</c:v>
                </c:pt>
                <c:pt idx="19">
                  <c:v>0.10577300000295509</c:v>
                </c:pt>
                <c:pt idx="20">
                  <c:v>0.10543200000392972</c:v>
                </c:pt>
                <c:pt idx="21">
                  <c:v>0.11771400000725407</c:v>
                </c:pt>
                <c:pt idx="22">
                  <c:v>0.12772200000472367</c:v>
                </c:pt>
                <c:pt idx="23">
                  <c:v>0.12227200000052107</c:v>
                </c:pt>
                <c:pt idx="24">
                  <c:v>0.11575100000482053</c:v>
                </c:pt>
                <c:pt idx="25">
                  <c:v>0.11082300000271061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6-4E7C-BE42-05AF76AFAF3E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26">
                  <c:v>0.24042300000292016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86-4E7C-BE42-05AF76AFAF3E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86-4E7C-BE42-05AF76AFAF3E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86-4E7C-BE42-05AF76AFAF3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86-4E7C-BE42-05AF76AFAF3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0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86-4E7C-BE42-05AF76AFAF3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17771</c:v>
                </c:pt>
                <c:pt idx="2">
                  <c:v>17773</c:v>
                </c:pt>
                <c:pt idx="3">
                  <c:v>17775</c:v>
                </c:pt>
                <c:pt idx="4">
                  <c:v>17777</c:v>
                </c:pt>
                <c:pt idx="5">
                  <c:v>17779</c:v>
                </c:pt>
                <c:pt idx="6">
                  <c:v>19919</c:v>
                </c:pt>
                <c:pt idx="7">
                  <c:v>19921</c:v>
                </c:pt>
                <c:pt idx="8">
                  <c:v>20070</c:v>
                </c:pt>
                <c:pt idx="9">
                  <c:v>20074</c:v>
                </c:pt>
                <c:pt idx="10">
                  <c:v>20605</c:v>
                </c:pt>
                <c:pt idx="11">
                  <c:v>20611</c:v>
                </c:pt>
                <c:pt idx="12">
                  <c:v>20665</c:v>
                </c:pt>
                <c:pt idx="13">
                  <c:v>20797</c:v>
                </c:pt>
                <c:pt idx="14">
                  <c:v>21326.5</c:v>
                </c:pt>
                <c:pt idx="15">
                  <c:v>21332</c:v>
                </c:pt>
                <c:pt idx="16">
                  <c:v>21456</c:v>
                </c:pt>
                <c:pt idx="17">
                  <c:v>21857</c:v>
                </c:pt>
                <c:pt idx="18">
                  <c:v>21971.5</c:v>
                </c:pt>
                <c:pt idx="19">
                  <c:v>21973.5</c:v>
                </c:pt>
                <c:pt idx="20">
                  <c:v>22024</c:v>
                </c:pt>
                <c:pt idx="21">
                  <c:v>22123</c:v>
                </c:pt>
                <c:pt idx="22">
                  <c:v>22179</c:v>
                </c:pt>
                <c:pt idx="23">
                  <c:v>23404</c:v>
                </c:pt>
                <c:pt idx="24">
                  <c:v>23444.5</c:v>
                </c:pt>
                <c:pt idx="25">
                  <c:v>23448.5</c:v>
                </c:pt>
                <c:pt idx="26">
                  <c:v>39198.5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-6.4503669088678287E-2</c:v>
                </c:pt>
                <c:pt idx="1">
                  <c:v>7.5738735207052668E-2</c:v>
                </c:pt>
                <c:pt idx="2">
                  <c:v>7.5754518494914422E-2</c:v>
                </c:pt>
                <c:pt idx="3">
                  <c:v>7.5770301782776203E-2</c:v>
                </c:pt>
                <c:pt idx="4">
                  <c:v>7.5786085070637957E-2</c:v>
                </c:pt>
                <c:pt idx="5">
                  <c:v>7.5801868358499738E-2</c:v>
                </c:pt>
                <c:pt idx="6">
                  <c:v>9.2689986370590463E-2</c:v>
                </c:pt>
                <c:pt idx="7">
                  <c:v>9.2705769658452217E-2</c:v>
                </c:pt>
                <c:pt idx="8">
                  <c:v>9.3881624604153877E-2</c:v>
                </c:pt>
                <c:pt idx="9">
                  <c:v>9.3913191179877412E-2</c:v>
                </c:pt>
                <c:pt idx="10">
                  <c:v>9.8103654107176544E-2</c:v>
                </c:pt>
                <c:pt idx="11">
                  <c:v>9.815100397076186E-2</c:v>
                </c:pt>
                <c:pt idx="12">
                  <c:v>9.857715274302957E-2</c:v>
                </c:pt>
                <c:pt idx="13">
                  <c:v>9.9618849741906171E-2</c:v>
                </c:pt>
                <c:pt idx="14">
                  <c:v>0.10379747520330899</c:v>
                </c:pt>
                <c:pt idx="15">
                  <c:v>0.10384087924492887</c:v>
                </c:pt>
                <c:pt idx="16">
                  <c:v>0.10481944309235842</c:v>
                </c:pt>
                <c:pt idx="17">
                  <c:v>0.10798399230864271</c:v>
                </c:pt>
                <c:pt idx="18">
                  <c:v>0.10888758553872886</c:v>
                </c:pt>
                <c:pt idx="19">
                  <c:v>0.10890336882659064</c:v>
                </c:pt>
                <c:pt idx="20">
                  <c:v>0.10930189684510026</c:v>
                </c:pt>
                <c:pt idx="21">
                  <c:v>0.11008316959425772</c:v>
                </c:pt>
                <c:pt idx="22">
                  <c:v>0.11052510165438721</c:v>
                </c:pt>
                <c:pt idx="23">
                  <c:v>0.12019236546971949</c:v>
                </c:pt>
                <c:pt idx="24">
                  <c:v>0.12051197704892029</c:v>
                </c:pt>
                <c:pt idx="25">
                  <c:v>0.12054354362464383</c:v>
                </c:pt>
                <c:pt idx="26">
                  <c:v>0.24483693553605923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86-4E7C-BE42-05AF76AFA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15832"/>
        <c:axId val="1"/>
      </c:scatterChart>
      <c:valAx>
        <c:axId val="52821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1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16</xdr:col>
      <xdr:colOff>304800</xdr:colOff>
      <xdr:row>18</xdr:row>
      <xdr:rowOff>47625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A6693AA0-8741-EF5C-DF2A-1E3DAF04A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19050</xdr:colOff>
      <xdr:row>18</xdr:row>
      <xdr:rowOff>66675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A22B4700-3D7F-0BDB-7D1E-2BC6C1FED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19050</xdr:rowOff>
    </xdr:from>
    <xdr:to>
      <xdr:col>16</xdr:col>
      <xdr:colOff>533400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82AAC0-C093-57CD-2D4E-E90CC71DD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0</xdr:row>
      <xdr:rowOff>219075</xdr:rowOff>
    </xdr:from>
    <xdr:to>
      <xdr:col>17</xdr:col>
      <xdr:colOff>476250</xdr:colOff>
      <xdr:row>19</xdr:row>
      <xdr:rowOff>66675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60F9BD9-2CAE-9A98-DEE2-DE61F71AA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56</v>
      </c>
      <c r="B1" s="27"/>
      <c r="C1" s="26"/>
    </row>
    <row r="2" spans="1:7">
      <c r="A2" t="s">
        <v>26</v>
      </c>
      <c r="B2" s="28" t="s">
        <v>55</v>
      </c>
    </row>
    <row r="3" spans="1:7" ht="13.5" thickBot="1"/>
    <row r="4" spans="1:7" ht="14.25" thickTop="1" thickBot="1">
      <c r="A4" s="8" t="s">
        <v>0</v>
      </c>
      <c r="C4" s="22">
        <v>33486.470999999998</v>
      </c>
      <c r="D4" s="23">
        <v>0.56984400000000002</v>
      </c>
    </row>
    <row r="5" spans="1:7" ht="13.5" thickTop="1">
      <c r="C5" s="20" t="s">
        <v>52</v>
      </c>
    </row>
    <row r="6" spans="1:7">
      <c r="A6" s="8" t="s">
        <v>1</v>
      </c>
      <c r="C6" s="21" t="s">
        <v>53</v>
      </c>
    </row>
    <row r="7" spans="1:7">
      <c r="A7" t="s">
        <v>2</v>
      </c>
      <c r="C7">
        <v>45527.53</v>
      </c>
    </row>
    <row r="8" spans="1:7">
      <c r="A8" t="s">
        <v>3</v>
      </c>
      <c r="C8">
        <v>0.51448989164393089</v>
      </c>
    </row>
    <row r="9" spans="1:7">
      <c r="A9" s="29" t="s">
        <v>58</v>
      </c>
      <c r="B9" s="30"/>
      <c r="C9" s="31">
        <v>-9.5</v>
      </c>
      <c r="D9" s="30" t="s">
        <v>59</v>
      </c>
      <c r="E9" s="30"/>
    </row>
    <row r="10" spans="1:7" ht="13.5" thickBot="1">
      <c r="A10" s="30"/>
      <c r="B10" s="30"/>
      <c r="C10" s="7" t="s">
        <v>21</v>
      </c>
      <c r="D10" s="7" t="s">
        <v>22</v>
      </c>
      <c r="E10" s="30"/>
    </row>
    <row r="11" spans="1:7">
      <c r="A11" s="30" t="s">
        <v>16</v>
      </c>
      <c r="B11" s="30"/>
      <c r="C11" s="32">
        <f ca="1">INTERCEPT(INDIRECT($G$11):G992,INDIRECT($F$11):F992)</f>
        <v>-1.1618238971817069E-3</v>
      </c>
      <c r="D11" s="6"/>
      <c r="E11" s="30"/>
      <c r="F11" s="33" t="str">
        <f>"F"&amp;E19</f>
        <v>F21</v>
      </c>
      <c r="G11" s="18" t="str">
        <f>"G"&amp;E19</f>
        <v>G21</v>
      </c>
    </row>
    <row r="12" spans="1:7">
      <c r="A12" s="30" t="s">
        <v>17</v>
      </c>
      <c r="B12" s="30"/>
      <c r="C12" s="32">
        <f ca="1">SLOPE(INDIRECT($G$11):G992,INDIRECT($F$11):F992)</f>
        <v>3.4387050962214725E-7</v>
      </c>
      <c r="D12" s="6"/>
      <c r="E12" s="30"/>
    </row>
    <row r="13" spans="1:7">
      <c r="A13" s="30" t="s">
        <v>20</v>
      </c>
      <c r="B13" s="30"/>
      <c r="C13" s="6" t="s">
        <v>14</v>
      </c>
      <c r="D13" s="35" t="s">
        <v>65</v>
      </c>
      <c r="E13" s="31">
        <v>1</v>
      </c>
    </row>
    <row r="14" spans="1:7">
      <c r="A14" s="30"/>
      <c r="B14" s="30"/>
      <c r="C14" s="30"/>
      <c r="D14" s="35" t="s">
        <v>60</v>
      </c>
      <c r="E14" s="36">
        <f ca="1">NOW()+15018.5+$C$9/24</f>
        <v>60320.776983217591</v>
      </c>
    </row>
    <row r="15" spans="1:7">
      <c r="A15" s="34" t="s">
        <v>18</v>
      </c>
      <c r="B15" s="30"/>
      <c r="C15" s="25">
        <f ca="1">(C7+C11)+(C8+C12)*INT(MAX(F21:F3533))</f>
        <v>55851.28990400886</v>
      </c>
      <c r="D15" s="35" t="s">
        <v>66</v>
      </c>
      <c r="E15" s="36">
        <f ca="1">ROUND(2*(E14-$C$7)/$C$8,0)/2+E13</f>
        <v>28754</v>
      </c>
    </row>
    <row r="16" spans="1:7">
      <c r="A16" s="37" t="s">
        <v>4</v>
      </c>
      <c r="B16" s="30"/>
      <c r="C16" s="38">
        <f ca="1">+C8+C12</f>
        <v>0.51449023551444051</v>
      </c>
      <c r="D16" s="35" t="s">
        <v>61</v>
      </c>
      <c r="E16" s="18">
        <f ca="1">ROUND(2*(E14-$C$15)/$C$16,0)/2+E13</f>
        <v>8688</v>
      </c>
    </row>
    <row r="17" spans="1:30" ht="13.5" thickBot="1">
      <c r="A17" s="35" t="s">
        <v>57</v>
      </c>
      <c r="B17" s="30"/>
      <c r="C17" s="30">
        <f>COUNT(C21:C2191)</f>
        <v>30</v>
      </c>
      <c r="D17" s="35" t="s">
        <v>62</v>
      </c>
      <c r="E17" s="39">
        <f ca="1">+$C$15+$C$16*E16-15018.5-$C$9/24</f>
        <v>45303.076903491652</v>
      </c>
    </row>
    <row r="18" spans="1:30">
      <c r="A18" s="37" t="s">
        <v>5</v>
      </c>
      <c r="B18" s="30"/>
      <c r="C18" s="40">
        <f ca="1">+C15</f>
        <v>55851.28990400886</v>
      </c>
      <c r="D18" s="41">
        <f ca="1">+C16</f>
        <v>0.51449023551444051</v>
      </c>
      <c r="E18" s="42" t="s">
        <v>63</v>
      </c>
    </row>
    <row r="19" spans="1:30" ht="13.5" thickTop="1">
      <c r="A19" s="43" t="s">
        <v>64</v>
      </c>
      <c r="E19" s="44">
        <v>21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51</v>
      </c>
      <c r="K20" s="10" t="s">
        <v>70</v>
      </c>
      <c r="L20" s="10" t="s">
        <v>72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s="45" t="s">
        <v>12</v>
      </c>
      <c r="B21" s="45"/>
      <c r="C21" s="46">
        <f>C4</f>
        <v>33486.470999999998</v>
      </c>
      <c r="D21" s="47" t="s">
        <v>14</v>
      </c>
      <c r="E21" s="45">
        <f>+(C21-C$7)/C$8</f>
        <v>-23403.878668102967</v>
      </c>
      <c r="F21" s="45">
        <f>ROUND(2*E21,0)/2</f>
        <v>-23404</v>
      </c>
      <c r="G21" s="45"/>
      <c r="H21" s="48">
        <v>6.2424034556897823E-2</v>
      </c>
      <c r="I21" s="45"/>
      <c r="J21" s="45"/>
      <c r="K21" s="45"/>
      <c r="L21" s="45"/>
      <c r="M21" s="45"/>
      <c r="N21" s="45"/>
      <c r="O21" s="45"/>
      <c r="P21" s="45"/>
      <c r="Q21" s="49">
        <f>+C21-15018.5</f>
        <v>18467.970999999998</v>
      </c>
      <c r="R21" s="45"/>
      <c r="S21" s="45"/>
      <c r="T21" s="45"/>
    </row>
    <row r="22" spans="1:30">
      <c r="A22" s="45" t="s">
        <v>33</v>
      </c>
      <c r="B22" s="45"/>
      <c r="C22" s="46">
        <v>42629.402999999998</v>
      </c>
      <c r="D22" s="47"/>
      <c r="E22" s="45">
        <f>+(C22-C$7)/C$8</f>
        <v>-5633.0105742985934</v>
      </c>
      <c r="F22" s="45">
        <f>ROUND(2*E22,0)/2</f>
        <v>-5633</v>
      </c>
      <c r="G22" s="45">
        <f>+C22-(C$7+F22*C$8)</f>
        <v>-5.4403697358793579E-3</v>
      </c>
      <c r="H22" s="45"/>
      <c r="I22" s="45">
        <f>+G22</f>
        <v>-5.4403697358793579E-3</v>
      </c>
      <c r="J22" s="45"/>
      <c r="K22" s="45"/>
      <c r="L22" s="45"/>
      <c r="M22" s="45"/>
      <c r="N22" s="45"/>
      <c r="O22" s="45">
        <f ca="1">+C$11+C$12*F22</f>
        <v>-3.0988464778832622E-3</v>
      </c>
      <c r="P22" s="45"/>
      <c r="Q22" s="49">
        <f>+C22-15018.5</f>
        <v>27610.902999999998</v>
      </c>
      <c r="R22" s="45"/>
      <c r="S22" s="45"/>
      <c r="T22" s="45"/>
      <c r="AA22">
        <v>11</v>
      </c>
      <c r="AB22" t="s">
        <v>32</v>
      </c>
      <c r="AD22" t="s">
        <v>34</v>
      </c>
    </row>
    <row r="23" spans="1:30">
      <c r="A23" s="45" t="s">
        <v>33</v>
      </c>
      <c r="B23" s="45"/>
      <c r="C23" s="46">
        <v>42630.434000000001</v>
      </c>
      <c r="D23" s="47"/>
      <c r="E23" s="45">
        <f>+(C23-C$7)/C$8</f>
        <v>-5631.0066476583479</v>
      </c>
      <c r="F23" s="45">
        <f>ROUND(2*E23,0)/2</f>
        <v>-5631</v>
      </c>
      <c r="G23" s="45">
        <f>+C23-(C$7+F23*C$8)</f>
        <v>-3.4201530215796083E-3</v>
      </c>
      <c r="H23" s="45"/>
      <c r="I23" s="45">
        <f>+G23</f>
        <v>-3.4201530215796083E-3</v>
      </c>
      <c r="J23" s="45"/>
      <c r="K23" s="45"/>
      <c r="L23" s="45"/>
      <c r="M23" s="45"/>
      <c r="N23" s="45"/>
      <c r="O23" s="45">
        <f ca="1">+C$11+C$12*F23</f>
        <v>-3.0981587368640179E-3</v>
      </c>
      <c r="P23" s="45"/>
      <c r="Q23" s="49">
        <f>+C23-15018.5</f>
        <v>27611.934000000001</v>
      </c>
      <c r="R23" s="45"/>
      <c r="S23" s="45"/>
      <c r="T23" s="45"/>
      <c r="AA23">
        <v>7</v>
      </c>
      <c r="AB23" t="s">
        <v>32</v>
      </c>
      <c r="AD23" t="s">
        <v>34</v>
      </c>
    </row>
    <row r="24" spans="1:30">
      <c r="A24" s="45" t="s">
        <v>33</v>
      </c>
      <c r="B24" s="45"/>
      <c r="C24" s="46">
        <v>42631.47</v>
      </c>
      <c r="D24" s="47"/>
      <c r="E24" s="45">
        <f>+(C24-C$7)/C$8</f>
        <v>-5628.993002654187</v>
      </c>
      <c r="F24" s="45">
        <f>ROUND(2*E24,0)/2</f>
        <v>-5629</v>
      </c>
      <c r="G24" s="45">
        <f>+C24-(C$7+F24*C$8)</f>
        <v>3.6000636901007965E-3</v>
      </c>
      <c r="H24" s="45"/>
      <c r="I24" s="45">
        <f>+G24</f>
        <v>3.6000636901007965E-3</v>
      </c>
      <c r="J24" s="45"/>
      <c r="K24" s="45"/>
      <c r="L24" s="45"/>
      <c r="M24" s="45"/>
      <c r="N24" s="45"/>
      <c r="O24" s="45">
        <f ca="1">+C$11+C$12*F24</f>
        <v>-3.0974709958447736E-3</v>
      </c>
      <c r="P24" s="45"/>
      <c r="Q24" s="49">
        <f>+C24-15018.5</f>
        <v>27612.97</v>
      </c>
      <c r="R24" s="45"/>
      <c r="S24" s="45"/>
      <c r="T24" s="45"/>
      <c r="AA24">
        <v>7</v>
      </c>
      <c r="AB24" t="s">
        <v>32</v>
      </c>
      <c r="AD24" t="s">
        <v>34</v>
      </c>
    </row>
    <row r="25" spans="1:30">
      <c r="A25" s="45" t="s">
        <v>33</v>
      </c>
      <c r="B25" s="45"/>
      <c r="C25" s="46">
        <v>42632.498</v>
      </c>
      <c r="D25" s="45"/>
      <c r="E25" s="45">
        <f>+(C25-C$7)/C$8</f>
        <v>-5626.9949070323009</v>
      </c>
      <c r="F25" s="45">
        <f>ROUND(2*E25,0)/2</f>
        <v>-5627</v>
      </c>
      <c r="G25" s="45">
        <f>+C25-(C$7+F25*C$8)</f>
        <v>2.6202804001513869E-3</v>
      </c>
      <c r="H25" s="45"/>
      <c r="I25" s="45">
        <f>+G25</f>
        <v>2.6202804001513869E-3</v>
      </c>
      <c r="J25" s="45"/>
      <c r="K25" s="45"/>
      <c r="L25" s="45"/>
      <c r="M25" s="45"/>
      <c r="N25" s="45"/>
      <c r="O25" s="45">
        <f ca="1">+C$11+C$12*F25</f>
        <v>-3.0967832548255293E-3</v>
      </c>
      <c r="P25" s="45"/>
      <c r="Q25" s="49">
        <f>+C25-15018.5</f>
        <v>27613.998</v>
      </c>
      <c r="R25" s="45"/>
      <c r="S25" s="45"/>
      <c r="T25" s="45"/>
      <c r="AA25">
        <v>7</v>
      </c>
      <c r="AB25" t="s">
        <v>32</v>
      </c>
      <c r="AD25" t="s">
        <v>34</v>
      </c>
    </row>
    <row r="26" spans="1:30">
      <c r="A26" s="45" t="s">
        <v>33</v>
      </c>
      <c r="B26" s="45"/>
      <c r="C26" s="46">
        <v>42633.498</v>
      </c>
      <c r="D26" s="47"/>
      <c r="E26" s="45">
        <f t="shared" ref="E26:E49" si="0">+(C26-C$7)/C$8</f>
        <v>-5625.0512342483617</v>
      </c>
      <c r="F26" s="45">
        <f t="shared" ref="F26:F50" si="1">ROUND(2*E26,0)/2</f>
        <v>-5625</v>
      </c>
      <c r="G26" s="45">
        <f t="shared" ref="G26:G34" si="2">+C26-(C$7+F26*C$8)</f>
        <v>-2.6359502888226416E-2</v>
      </c>
      <c r="H26" s="45"/>
      <c r="I26" s="45">
        <f t="shared" ref="I26:I34" si="3">+G26</f>
        <v>-2.6359502888226416E-2</v>
      </c>
      <c r="J26" s="45"/>
      <c r="K26" s="45"/>
      <c r="L26" s="45"/>
      <c r="M26" s="45"/>
      <c r="N26" s="45"/>
      <c r="O26" s="45">
        <f t="shared" ref="O26:O49" ca="1" si="4">+C$11+C$12*F26</f>
        <v>-3.0960955138062849E-3</v>
      </c>
      <c r="P26" s="45"/>
      <c r="Q26" s="49">
        <f t="shared" ref="Q26:Q49" si="5">+C26-15018.5</f>
        <v>27614.998</v>
      </c>
      <c r="R26" s="45"/>
      <c r="S26" s="45"/>
      <c r="T26" s="45"/>
      <c r="AA26">
        <v>7</v>
      </c>
      <c r="AB26" t="s">
        <v>32</v>
      </c>
      <c r="AD26" t="s">
        <v>34</v>
      </c>
    </row>
    <row r="27" spans="1:30">
      <c r="A27" s="45" t="s">
        <v>35</v>
      </c>
      <c r="B27" s="45"/>
      <c r="C27" s="46">
        <v>43734.531000000003</v>
      </c>
      <c r="D27" s="47"/>
      <c r="E27" s="45">
        <f t="shared" si="0"/>
        <v>-3485.0033579297187</v>
      </c>
      <c r="F27" s="45">
        <f t="shared" si="1"/>
        <v>-3485</v>
      </c>
      <c r="G27" s="45">
        <f t="shared" si="2"/>
        <v>-1.7276208964176476E-3</v>
      </c>
      <c r="H27" s="45"/>
      <c r="I27" s="45">
        <f t="shared" si="3"/>
        <v>-1.7276208964176476E-3</v>
      </c>
      <c r="J27" s="45"/>
      <c r="K27" s="45"/>
      <c r="L27" s="45"/>
      <c r="M27" s="45"/>
      <c r="N27" s="45"/>
      <c r="O27" s="45">
        <f t="shared" ca="1" si="4"/>
        <v>-2.3602126232148898E-3</v>
      </c>
      <c r="P27" s="45"/>
      <c r="Q27" s="49">
        <f t="shared" si="5"/>
        <v>28716.031000000003</v>
      </c>
      <c r="R27" s="45"/>
      <c r="S27" s="45"/>
      <c r="T27" s="45"/>
      <c r="AA27">
        <v>10</v>
      </c>
      <c r="AB27" t="s">
        <v>32</v>
      </c>
      <c r="AD27" t="s">
        <v>34</v>
      </c>
    </row>
    <row r="28" spans="1:30">
      <c r="A28" s="45" t="s">
        <v>35</v>
      </c>
      <c r="B28" s="45"/>
      <c r="C28" s="46">
        <v>43735.557000000001</v>
      </c>
      <c r="D28" s="47"/>
      <c r="E28" s="45">
        <f t="shared" si="0"/>
        <v>-3483.009149653401</v>
      </c>
      <c r="F28" s="45">
        <f t="shared" si="1"/>
        <v>-3483</v>
      </c>
      <c r="G28" s="45">
        <f t="shared" si="2"/>
        <v>-4.7074041867745109E-3</v>
      </c>
      <c r="H28" s="45"/>
      <c r="I28" s="45">
        <f t="shared" si="3"/>
        <v>-4.7074041867745109E-3</v>
      </c>
      <c r="J28" s="45"/>
      <c r="K28" s="45"/>
      <c r="L28" s="45"/>
      <c r="M28" s="45"/>
      <c r="N28" s="45"/>
      <c r="O28" s="45">
        <f t="shared" ca="1" si="4"/>
        <v>-2.3595248821956455E-3</v>
      </c>
      <c r="P28" s="45"/>
      <c r="Q28" s="49">
        <f t="shared" si="5"/>
        <v>28717.057000000001</v>
      </c>
      <c r="R28" s="45"/>
      <c r="S28" s="45"/>
      <c r="T28" s="45"/>
      <c r="AA28">
        <v>10</v>
      </c>
      <c r="AB28" t="s">
        <v>32</v>
      </c>
      <c r="AD28" t="s">
        <v>34</v>
      </c>
    </row>
    <row r="29" spans="1:30">
      <c r="A29" s="45" t="s">
        <v>36</v>
      </c>
      <c r="B29" s="45"/>
      <c r="C29" s="46">
        <v>43812.222000000002</v>
      </c>
      <c r="D29" s="47"/>
      <c r="E29" s="45">
        <f t="shared" si="0"/>
        <v>-3333.9974756727211</v>
      </c>
      <c r="F29" s="45">
        <f t="shared" si="1"/>
        <v>-3334</v>
      </c>
      <c r="G29" s="45">
        <f t="shared" si="2"/>
        <v>1.2987408699700609E-3</v>
      </c>
      <c r="H29" s="45"/>
      <c r="I29" s="45">
        <f t="shared" si="3"/>
        <v>1.2987408699700609E-3</v>
      </c>
      <c r="J29" s="45"/>
      <c r="K29" s="45"/>
      <c r="L29" s="45"/>
      <c r="M29" s="45"/>
      <c r="N29" s="45"/>
      <c r="O29" s="45">
        <f t="shared" ca="1" si="4"/>
        <v>-2.3082881762619459E-3</v>
      </c>
      <c r="P29" s="45"/>
      <c r="Q29" s="49">
        <f t="shared" si="5"/>
        <v>28793.722000000002</v>
      </c>
      <c r="R29" s="45"/>
      <c r="S29" s="45"/>
      <c r="T29" s="45"/>
      <c r="AA29">
        <v>11</v>
      </c>
      <c r="AB29" t="s">
        <v>32</v>
      </c>
      <c r="AD29" t="s">
        <v>34</v>
      </c>
    </row>
    <row r="30" spans="1:30">
      <c r="A30" s="45" t="s">
        <v>36</v>
      </c>
      <c r="B30" s="45"/>
      <c r="C30" s="46">
        <v>43814.262999999999</v>
      </c>
      <c r="D30" s="47"/>
      <c r="E30" s="45">
        <f t="shared" si="0"/>
        <v>-3330.0304395207063</v>
      </c>
      <c r="F30" s="45">
        <f t="shared" si="1"/>
        <v>-3330</v>
      </c>
      <c r="G30" s="45">
        <f t="shared" si="2"/>
        <v>-1.5660825709346682E-2</v>
      </c>
      <c r="H30" s="45"/>
      <c r="I30" s="45">
        <f t="shared" si="3"/>
        <v>-1.5660825709346682E-2</v>
      </c>
      <c r="J30" s="45"/>
      <c r="K30" s="45"/>
      <c r="L30" s="45"/>
      <c r="M30" s="45"/>
      <c r="N30" s="45"/>
      <c r="O30" s="45">
        <f t="shared" ca="1" si="4"/>
        <v>-2.3069126942234573E-3</v>
      </c>
      <c r="P30" s="45"/>
      <c r="Q30" s="49">
        <f t="shared" si="5"/>
        <v>28795.762999999999</v>
      </c>
      <c r="R30" s="45"/>
      <c r="S30" s="45"/>
      <c r="T30" s="45"/>
      <c r="AA30">
        <v>10</v>
      </c>
      <c r="AB30" t="s">
        <v>32</v>
      </c>
      <c r="AD30" t="s">
        <v>34</v>
      </c>
    </row>
    <row r="31" spans="1:30">
      <c r="A31" s="45" t="s">
        <v>37</v>
      </c>
      <c r="B31" s="45"/>
      <c r="C31" s="46">
        <v>44087.468000000001</v>
      </c>
      <c r="D31" s="47"/>
      <c r="E31" s="45">
        <f t="shared" si="0"/>
        <v>-2799.0093165846665</v>
      </c>
      <c r="F31" s="45">
        <f t="shared" si="1"/>
        <v>-2799</v>
      </c>
      <c r="G31" s="45">
        <f t="shared" si="2"/>
        <v>-4.7932886373018846E-3</v>
      </c>
      <c r="H31" s="45"/>
      <c r="I31" s="45">
        <f t="shared" si="3"/>
        <v>-4.7932886373018846E-3</v>
      </c>
      <c r="J31" s="45"/>
      <c r="K31" s="45"/>
      <c r="L31" s="45"/>
      <c r="M31" s="45"/>
      <c r="N31" s="45"/>
      <c r="O31" s="45">
        <f t="shared" ca="1" si="4"/>
        <v>-2.1243174536140969E-3</v>
      </c>
      <c r="P31" s="45"/>
      <c r="Q31" s="49">
        <f t="shared" si="5"/>
        <v>29068.968000000001</v>
      </c>
      <c r="R31" s="45"/>
      <c r="S31" s="45"/>
      <c r="T31" s="45"/>
      <c r="AA31">
        <v>7</v>
      </c>
      <c r="AB31" t="s">
        <v>32</v>
      </c>
      <c r="AD31" t="s">
        <v>34</v>
      </c>
    </row>
    <row r="32" spans="1:30">
      <c r="A32" s="45" t="s">
        <v>37</v>
      </c>
      <c r="B32" s="45"/>
      <c r="C32" s="46">
        <v>44090.550999999999</v>
      </c>
      <c r="D32" s="47"/>
      <c r="E32" s="45">
        <f t="shared" si="0"/>
        <v>-2793.0169733917851</v>
      </c>
      <c r="F32" s="45">
        <f t="shared" si="1"/>
        <v>-2793</v>
      </c>
      <c r="G32" s="45">
        <f t="shared" si="2"/>
        <v>-8.7326385037158616E-3</v>
      </c>
      <c r="H32" s="45"/>
      <c r="I32" s="45">
        <f t="shared" si="3"/>
        <v>-8.7326385037158616E-3</v>
      </c>
      <c r="J32" s="45"/>
      <c r="K32" s="45"/>
      <c r="L32" s="45"/>
      <c r="M32" s="45"/>
      <c r="N32" s="45"/>
      <c r="O32" s="45">
        <f t="shared" ca="1" si="4"/>
        <v>-2.1222542305563644E-3</v>
      </c>
      <c r="P32" s="45"/>
      <c r="Q32" s="49">
        <f t="shared" si="5"/>
        <v>29072.050999999999</v>
      </c>
      <c r="R32" s="45"/>
      <c r="S32" s="45"/>
      <c r="T32" s="45"/>
      <c r="AA32">
        <v>8</v>
      </c>
      <c r="AB32" t="s">
        <v>32</v>
      </c>
      <c r="AD32" t="s">
        <v>34</v>
      </c>
    </row>
    <row r="33" spans="1:30">
      <c r="A33" s="45" t="s">
        <v>38</v>
      </c>
      <c r="B33" s="45"/>
      <c r="C33" s="46">
        <v>44118.358999999997</v>
      </c>
      <c r="D33" s="47"/>
      <c r="E33" s="45">
        <f t="shared" si="0"/>
        <v>-2738.9673206160164</v>
      </c>
      <c r="F33" s="45">
        <f t="shared" si="1"/>
        <v>-2739</v>
      </c>
      <c r="G33" s="45">
        <f t="shared" si="2"/>
        <v>1.6813212721899617E-2</v>
      </c>
      <c r="H33" s="45"/>
      <c r="I33" s="45">
        <f t="shared" si="3"/>
        <v>1.6813212721899617E-2</v>
      </c>
      <c r="J33" s="45"/>
      <c r="K33" s="45"/>
      <c r="L33" s="45"/>
      <c r="M33" s="45"/>
      <c r="N33" s="45"/>
      <c r="O33" s="45">
        <f t="shared" ca="1" si="4"/>
        <v>-2.1036852230367684E-3</v>
      </c>
      <c r="P33" s="45"/>
      <c r="Q33" s="49">
        <f t="shared" si="5"/>
        <v>29099.858999999997</v>
      </c>
      <c r="R33" s="45"/>
      <c r="S33" s="45"/>
      <c r="T33" s="45"/>
      <c r="AA33">
        <v>7</v>
      </c>
      <c r="AB33" t="s">
        <v>32</v>
      </c>
      <c r="AD33" t="s">
        <v>34</v>
      </c>
    </row>
    <row r="34" spans="1:30">
      <c r="A34" s="45" t="s">
        <v>38</v>
      </c>
      <c r="B34" s="45"/>
      <c r="C34" s="46">
        <v>44186.249000000003</v>
      </c>
      <c r="D34" s="47"/>
      <c r="E34" s="45">
        <f t="shared" si="0"/>
        <v>-2607.0113753143892</v>
      </c>
      <c r="F34" s="45">
        <f t="shared" si="1"/>
        <v>-2607</v>
      </c>
      <c r="G34" s="45">
        <f t="shared" si="2"/>
        <v>-5.8524842679616995E-3</v>
      </c>
      <c r="H34" s="45"/>
      <c r="I34" s="45">
        <f t="shared" si="3"/>
        <v>-5.8524842679616995E-3</v>
      </c>
      <c r="J34" s="45"/>
      <c r="K34" s="45"/>
      <c r="L34" s="45"/>
      <c r="M34" s="45"/>
      <c r="N34" s="45"/>
      <c r="O34" s="45">
        <f t="shared" ca="1" si="4"/>
        <v>-2.058294315766645E-3</v>
      </c>
      <c r="P34" s="45"/>
      <c r="Q34" s="49">
        <f t="shared" si="5"/>
        <v>29167.749000000003</v>
      </c>
      <c r="R34" s="45"/>
      <c r="S34" s="45"/>
      <c r="T34" s="45"/>
      <c r="AA34">
        <v>6</v>
      </c>
      <c r="AB34" t="s">
        <v>32</v>
      </c>
      <c r="AD34" t="s">
        <v>34</v>
      </c>
    </row>
    <row r="35" spans="1:30">
      <c r="A35" s="45" t="s">
        <v>39</v>
      </c>
      <c r="B35" s="45"/>
      <c r="C35" s="46">
        <v>44458.447999999997</v>
      </c>
      <c r="D35" s="47"/>
      <c r="E35" s="45">
        <f t="shared" si="0"/>
        <v>-2077.9455871990085</v>
      </c>
      <c r="F35" s="45">
        <f t="shared" si="1"/>
        <v>-2078</v>
      </c>
      <c r="G35" s="45"/>
      <c r="H35" s="45"/>
      <c r="I35" s="48">
        <v>-0.1233730000021751</v>
      </c>
      <c r="J35" s="45"/>
      <c r="K35" s="45"/>
      <c r="L35" s="45"/>
      <c r="M35" s="45"/>
      <c r="N35" s="45"/>
      <c r="O35" s="45">
        <f t="shared" ca="1" si="4"/>
        <v>-1.876386816176529E-3</v>
      </c>
      <c r="P35" s="45"/>
      <c r="Q35" s="49">
        <f t="shared" si="5"/>
        <v>29439.947999999997</v>
      </c>
      <c r="R35" s="45"/>
      <c r="S35" s="45"/>
      <c r="T35" s="45"/>
      <c r="AA35">
        <v>6</v>
      </c>
      <c r="AB35" t="s">
        <v>32</v>
      </c>
      <c r="AD35" t="s">
        <v>34</v>
      </c>
    </row>
    <row r="36" spans="1:30">
      <c r="A36" s="45" t="s">
        <v>39</v>
      </c>
      <c r="B36" s="45"/>
      <c r="C36" s="46">
        <v>44461.512999999999</v>
      </c>
      <c r="D36" s="47"/>
      <c r="E36" s="45">
        <f t="shared" si="0"/>
        <v>-2071.9882301162311</v>
      </c>
      <c r="F36" s="45">
        <f t="shared" si="1"/>
        <v>-2072</v>
      </c>
      <c r="G36" s="45">
        <f t="shared" ref="G36:G49" si="6">+C36-(C$7+F36*C$8)</f>
        <v>6.0554862284334376E-3</v>
      </c>
      <c r="H36" s="45"/>
      <c r="I36" s="45">
        <f t="shared" ref="I36:I46" si="7">+G36</f>
        <v>6.0554862284334376E-3</v>
      </c>
      <c r="J36" s="45"/>
      <c r="K36" s="45"/>
      <c r="L36" s="45"/>
      <c r="M36" s="45"/>
      <c r="N36" s="45"/>
      <c r="O36" s="45">
        <f t="shared" ca="1" si="4"/>
        <v>-1.8743235931187961E-3</v>
      </c>
      <c r="P36" s="45"/>
      <c r="Q36" s="49">
        <f t="shared" si="5"/>
        <v>29443.012999999999</v>
      </c>
      <c r="R36" s="45"/>
      <c r="S36" s="45"/>
      <c r="T36" s="45"/>
      <c r="AA36">
        <v>6</v>
      </c>
      <c r="AB36" t="s">
        <v>32</v>
      </c>
      <c r="AD36" t="s">
        <v>34</v>
      </c>
    </row>
    <row r="37" spans="1:30">
      <c r="A37" s="45" t="s">
        <v>41</v>
      </c>
      <c r="B37" s="45"/>
      <c r="C37" s="46">
        <v>44525.3</v>
      </c>
      <c r="D37" s="47"/>
      <c r="E37" s="45">
        <f t="shared" si="0"/>
        <v>-1948.0071742471107</v>
      </c>
      <c r="F37" s="45">
        <f t="shared" si="1"/>
        <v>-1948</v>
      </c>
      <c r="G37" s="45">
        <f t="shared" si="6"/>
        <v>-3.6910776179865934E-3</v>
      </c>
      <c r="H37" s="45"/>
      <c r="I37" s="45">
        <f t="shared" si="7"/>
        <v>-3.6910776179865934E-3</v>
      </c>
      <c r="J37" s="45"/>
      <c r="K37" s="45"/>
      <c r="L37" s="45"/>
      <c r="M37" s="45"/>
      <c r="N37" s="45"/>
      <c r="O37" s="45">
        <f t="shared" ca="1" si="4"/>
        <v>-1.8316836499256499E-3</v>
      </c>
      <c r="P37" s="45"/>
      <c r="Q37" s="49">
        <f t="shared" si="5"/>
        <v>29506.800000000003</v>
      </c>
      <c r="R37" s="45"/>
      <c r="S37" s="45"/>
      <c r="T37" s="45"/>
      <c r="AA37">
        <v>26</v>
      </c>
      <c r="AB37" t="s">
        <v>40</v>
      </c>
      <c r="AD37" t="s">
        <v>34</v>
      </c>
    </row>
    <row r="38" spans="1:30">
      <c r="A38" s="45" t="s">
        <v>42</v>
      </c>
      <c r="B38" s="45"/>
      <c r="C38" s="46">
        <v>44731.614000000001</v>
      </c>
      <c r="D38" s="47"/>
      <c r="E38" s="45">
        <f t="shared" si="0"/>
        <v>-1547.0002675015362</v>
      </c>
      <c r="F38" s="45">
        <f t="shared" si="1"/>
        <v>-1547</v>
      </c>
      <c r="G38" s="45">
        <f t="shared" si="6"/>
        <v>-1.3762683374807239E-4</v>
      </c>
      <c r="H38" s="45"/>
      <c r="I38" s="45">
        <f t="shared" si="7"/>
        <v>-1.3762683374807239E-4</v>
      </c>
      <c r="J38" s="45"/>
      <c r="K38" s="45"/>
      <c r="L38" s="45"/>
      <c r="M38" s="45"/>
      <c r="N38" s="45"/>
      <c r="O38" s="45">
        <f t="shared" ca="1" si="4"/>
        <v>-1.6937915755671686E-3</v>
      </c>
      <c r="P38" s="45"/>
      <c r="Q38" s="49">
        <f t="shared" si="5"/>
        <v>29713.114000000001</v>
      </c>
      <c r="R38" s="45"/>
      <c r="S38" s="45"/>
      <c r="T38" s="45"/>
      <c r="AA38">
        <v>5</v>
      </c>
      <c r="AB38" t="s">
        <v>32</v>
      </c>
      <c r="AD38" t="s">
        <v>34</v>
      </c>
    </row>
    <row r="39" spans="1:30">
      <c r="A39" s="45" t="s">
        <v>43</v>
      </c>
      <c r="B39" s="47" t="s">
        <v>47</v>
      </c>
      <c r="C39" s="46">
        <v>44790.536999999997</v>
      </c>
      <c r="D39" s="47"/>
      <c r="E39" s="45">
        <f t="shared" si="0"/>
        <v>-1432.4732360535115</v>
      </c>
      <c r="F39" s="45">
        <f t="shared" si="1"/>
        <v>-1432.5</v>
      </c>
      <c r="G39" s="45">
        <f t="shared" si="6"/>
        <v>1.3769779929134529E-2</v>
      </c>
      <c r="H39" s="45"/>
      <c r="I39" s="45">
        <f t="shared" si="7"/>
        <v>1.3769779929134529E-2</v>
      </c>
      <c r="J39" s="45"/>
      <c r="K39" s="45"/>
      <c r="L39" s="45"/>
      <c r="M39" s="45"/>
      <c r="N39" s="45"/>
      <c r="O39" s="45">
        <f t="shared" ca="1" si="4"/>
        <v>-1.6544184022154328E-3</v>
      </c>
      <c r="P39" s="45"/>
      <c r="Q39" s="49">
        <f t="shared" si="5"/>
        <v>29772.036999999997</v>
      </c>
      <c r="R39" s="45"/>
      <c r="S39" s="45"/>
      <c r="T39" s="45"/>
      <c r="AA39">
        <v>6</v>
      </c>
      <c r="AB39" t="s">
        <v>32</v>
      </c>
      <c r="AD39" t="s">
        <v>34</v>
      </c>
    </row>
    <row r="40" spans="1:30">
      <c r="A40" s="45" t="s">
        <v>43</v>
      </c>
      <c r="B40" s="47" t="s">
        <v>47</v>
      </c>
      <c r="C40" s="46">
        <v>44791.546999999999</v>
      </c>
      <c r="D40" s="47"/>
      <c r="E40" s="45">
        <f t="shared" si="0"/>
        <v>-1430.5101265417293</v>
      </c>
      <c r="F40" s="45">
        <f t="shared" si="1"/>
        <v>-1430.5</v>
      </c>
      <c r="G40" s="45">
        <f t="shared" si="6"/>
        <v>-5.2100033572060056E-3</v>
      </c>
      <c r="H40" s="45"/>
      <c r="I40" s="45">
        <f t="shared" si="7"/>
        <v>-5.2100033572060056E-3</v>
      </c>
      <c r="J40" s="45"/>
      <c r="K40" s="45"/>
      <c r="L40" s="45"/>
      <c r="M40" s="45"/>
      <c r="N40" s="45"/>
      <c r="O40" s="45">
        <f t="shared" ca="1" si="4"/>
        <v>-1.6537306611961885E-3</v>
      </c>
      <c r="P40" s="45"/>
      <c r="Q40" s="49">
        <f t="shared" si="5"/>
        <v>29773.046999999999</v>
      </c>
      <c r="R40" s="45"/>
      <c r="S40" s="45"/>
      <c r="T40" s="45"/>
      <c r="AA40">
        <v>5</v>
      </c>
      <c r="AB40" t="s">
        <v>32</v>
      </c>
      <c r="AD40" t="s">
        <v>34</v>
      </c>
    </row>
    <row r="41" spans="1:30">
      <c r="A41" s="45" t="s">
        <v>43</v>
      </c>
      <c r="B41" s="47"/>
      <c r="C41" s="46">
        <v>44817.527999999998</v>
      </c>
      <c r="D41" s="47"/>
      <c r="E41" s="45">
        <f t="shared" si="0"/>
        <v>-1380.0115639422122</v>
      </c>
      <c r="F41" s="45">
        <f t="shared" si="1"/>
        <v>-1380</v>
      </c>
      <c r="G41" s="45">
        <f t="shared" si="6"/>
        <v>-5.9495313762454316E-3</v>
      </c>
      <c r="H41" s="45"/>
      <c r="I41" s="45">
        <f t="shared" si="7"/>
        <v>-5.9495313762454316E-3</v>
      </c>
      <c r="J41" s="45"/>
      <c r="K41" s="45"/>
      <c r="L41" s="45"/>
      <c r="M41" s="45"/>
      <c r="N41" s="45"/>
      <c r="O41" s="45">
        <f t="shared" ca="1" si="4"/>
        <v>-1.6363652004602702E-3</v>
      </c>
      <c r="P41" s="45"/>
      <c r="Q41" s="49">
        <f t="shared" si="5"/>
        <v>29799.027999999998</v>
      </c>
      <c r="R41" s="45"/>
      <c r="S41" s="45"/>
      <c r="T41" s="45"/>
      <c r="AA41">
        <v>16</v>
      </c>
      <c r="AB41" t="s">
        <v>40</v>
      </c>
      <c r="AD41" t="s">
        <v>34</v>
      </c>
    </row>
    <row r="42" spans="1:30">
      <c r="A42" s="45" t="s">
        <v>43</v>
      </c>
      <c r="B42" s="47"/>
      <c r="C42" s="46">
        <v>44868.474000000002</v>
      </c>
      <c r="D42" s="47"/>
      <c r="E42" s="45">
        <f t="shared" si="0"/>
        <v>-1280.9892102916524</v>
      </c>
      <c r="F42" s="45">
        <f t="shared" si="1"/>
        <v>-1281</v>
      </c>
      <c r="G42" s="45">
        <f t="shared" si="6"/>
        <v>5.5511958780698478E-3</v>
      </c>
      <c r="H42" s="45"/>
      <c r="I42" s="45">
        <f t="shared" si="7"/>
        <v>5.5511958780698478E-3</v>
      </c>
      <c r="J42" s="45"/>
      <c r="K42" s="45"/>
      <c r="L42" s="45"/>
      <c r="M42" s="45"/>
      <c r="N42" s="45"/>
      <c r="O42" s="45">
        <f t="shared" ca="1" si="4"/>
        <v>-1.6023220200076776E-3</v>
      </c>
      <c r="P42" s="45"/>
      <c r="Q42" s="49">
        <f t="shared" si="5"/>
        <v>29849.974000000002</v>
      </c>
      <c r="R42" s="45"/>
      <c r="S42" s="45"/>
      <c r="T42" s="45"/>
      <c r="AA42">
        <v>16</v>
      </c>
      <c r="AB42" t="s">
        <v>40</v>
      </c>
      <c r="AD42" t="s">
        <v>34</v>
      </c>
    </row>
    <row r="43" spans="1:30">
      <c r="A43" s="45" t="s">
        <v>44</v>
      </c>
      <c r="B43" s="47"/>
      <c r="C43" s="46">
        <v>44897.294999999998</v>
      </c>
      <c r="D43" s="47"/>
      <c r="E43" s="45">
        <f t="shared" si="0"/>
        <v>-1224.9706169857557</v>
      </c>
      <c r="F43" s="45">
        <f t="shared" si="1"/>
        <v>-1225</v>
      </c>
      <c r="G43" s="45">
        <f t="shared" si="6"/>
        <v>1.5117263814317994E-2</v>
      </c>
      <c r="H43" s="45"/>
      <c r="I43" s="45">
        <f t="shared" si="7"/>
        <v>1.5117263814317994E-2</v>
      </c>
      <c r="J43" s="45"/>
      <c r="K43" s="45"/>
      <c r="L43" s="45"/>
      <c r="M43" s="45"/>
      <c r="N43" s="45"/>
      <c r="O43" s="45">
        <f t="shared" ca="1" si="4"/>
        <v>-1.5830652714688372E-3</v>
      </c>
      <c r="P43" s="45"/>
      <c r="Q43" s="49">
        <f t="shared" si="5"/>
        <v>29878.794999999998</v>
      </c>
      <c r="R43" s="45"/>
      <c r="S43" s="45"/>
      <c r="T43" s="45"/>
      <c r="AA43">
        <v>6</v>
      </c>
      <c r="AB43" t="s">
        <v>32</v>
      </c>
      <c r="AD43" t="s">
        <v>34</v>
      </c>
    </row>
    <row r="44" spans="1:30">
      <c r="A44" s="50" t="s">
        <v>45</v>
      </c>
      <c r="B44" s="51"/>
      <c r="C44" s="52">
        <v>45527.53</v>
      </c>
      <c r="D44" s="51"/>
      <c r="E44" s="50">
        <f t="shared" si="0"/>
        <v>0</v>
      </c>
      <c r="F44" s="45">
        <f t="shared" si="1"/>
        <v>0</v>
      </c>
      <c r="G44" s="45">
        <f t="shared" si="6"/>
        <v>0</v>
      </c>
      <c r="H44" s="45"/>
      <c r="I44" s="45">
        <f t="shared" si="7"/>
        <v>0</v>
      </c>
      <c r="J44" s="45"/>
      <c r="K44" s="45"/>
      <c r="L44" s="45"/>
      <c r="M44" s="45"/>
      <c r="N44" s="45"/>
      <c r="O44" s="45">
        <f t="shared" ca="1" si="4"/>
        <v>-1.1618238971817069E-3</v>
      </c>
      <c r="P44" s="45"/>
      <c r="Q44" s="49">
        <f t="shared" si="5"/>
        <v>30509.03</v>
      </c>
      <c r="R44" s="45"/>
      <c r="S44" s="45"/>
      <c r="T44" s="45"/>
      <c r="AA44">
        <v>5</v>
      </c>
      <c r="AB44" t="s">
        <v>32</v>
      </c>
      <c r="AD44" t="s">
        <v>34</v>
      </c>
    </row>
    <row r="45" spans="1:30">
      <c r="A45" s="50" t="s">
        <v>46</v>
      </c>
      <c r="B45" s="51" t="s">
        <v>47</v>
      </c>
      <c r="C45" s="52">
        <v>45548.36</v>
      </c>
      <c r="D45" s="51"/>
      <c r="E45" s="50">
        <f t="shared" si="0"/>
        <v>40.486704089451401</v>
      </c>
      <c r="F45" s="45">
        <f t="shared" si="1"/>
        <v>40.5</v>
      </c>
      <c r="G45" s="45">
        <f t="shared" si="6"/>
        <v>-6.8406115751713514E-3</v>
      </c>
      <c r="H45" s="45"/>
      <c r="I45" s="45">
        <f t="shared" si="7"/>
        <v>-6.8406115751713514E-3</v>
      </c>
      <c r="J45" s="45"/>
      <c r="K45" s="45"/>
      <c r="L45" s="45"/>
      <c r="M45" s="45"/>
      <c r="N45" s="45"/>
      <c r="O45" s="45">
        <f t="shared" ca="1" si="4"/>
        <v>-1.14789714154201E-3</v>
      </c>
      <c r="P45" s="45"/>
      <c r="Q45" s="49">
        <f t="shared" si="5"/>
        <v>30529.86</v>
      </c>
      <c r="R45" s="45"/>
      <c r="S45" s="45"/>
      <c r="T45" s="45"/>
      <c r="AA45">
        <v>7</v>
      </c>
      <c r="AB45" t="s">
        <v>32</v>
      </c>
      <c r="AD45" t="s">
        <v>34</v>
      </c>
    </row>
    <row r="46" spans="1:30">
      <c r="A46" s="50" t="s">
        <v>46</v>
      </c>
      <c r="B46" s="51" t="s">
        <v>47</v>
      </c>
      <c r="C46" s="52">
        <v>45550.413</v>
      </c>
      <c r="D46" s="51"/>
      <c r="E46" s="50">
        <f t="shared" si="0"/>
        <v>44.477064314877808</v>
      </c>
      <c r="F46" s="45">
        <f t="shared" si="1"/>
        <v>44.5</v>
      </c>
      <c r="G46" s="45">
        <f t="shared" si="6"/>
        <v>-1.1800178152043372E-2</v>
      </c>
      <c r="H46" s="45"/>
      <c r="I46" s="45">
        <f t="shared" si="7"/>
        <v>-1.1800178152043372E-2</v>
      </c>
      <c r="J46" s="45"/>
      <c r="K46" s="45"/>
      <c r="L46" s="45"/>
      <c r="M46" s="45"/>
      <c r="N46" s="45"/>
      <c r="O46" s="45">
        <f t="shared" ca="1" si="4"/>
        <v>-1.1465216595035214E-3</v>
      </c>
      <c r="P46" s="45"/>
      <c r="Q46" s="49">
        <f t="shared" si="5"/>
        <v>30531.913</v>
      </c>
      <c r="R46" s="45"/>
      <c r="S46" s="45"/>
      <c r="T46" s="45"/>
      <c r="AA46">
        <v>15</v>
      </c>
      <c r="AB46" t="s">
        <v>40</v>
      </c>
      <c r="AD46" t="s">
        <v>34</v>
      </c>
    </row>
    <row r="47" spans="1:30">
      <c r="A47" s="53" t="s">
        <v>49</v>
      </c>
      <c r="B47" s="54" t="s">
        <v>50</v>
      </c>
      <c r="C47" s="55">
        <v>53653.634100000003</v>
      </c>
      <c r="D47" s="55">
        <v>2.9999999999999997E-4</v>
      </c>
      <c r="E47" s="50">
        <f t="shared" si="0"/>
        <v>15794.487378624599</v>
      </c>
      <c r="F47" s="45">
        <f t="shared" si="1"/>
        <v>15794.5</v>
      </c>
      <c r="G47" s="45">
        <f t="shared" si="6"/>
        <v>-6.4935700647765771E-3</v>
      </c>
      <c r="H47" s="45"/>
      <c r="I47" s="45"/>
      <c r="K47" s="45"/>
      <c r="L47" s="45">
        <f>+G47</f>
        <v>-6.4935700647765771E-3</v>
      </c>
      <c r="M47" s="45"/>
      <c r="N47" s="45"/>
      <c r="O47" s="45">
        <f t="shared" ca="1" si="4"/>
        <v>4.2694388670452979E-3</v>
      </c>
      <c r="P47" s="45"/>
      <c r="Q47" s="49">
        <f t="shared" si="5"/>
        <v>38635.134100000003</v>
      </c>
      <c r="R47" s="45"/>
      <c r="S47" s="45"/>
      <c r="T47" s="45"/>
    </row>
    <row r="48" spans="1:30">
      <c r="A48" s="58" t="s">
        <v>68</v>
      </c>
      <c r="B48" s="59" t="s">
        <v>50</v>
      </c>
      <c r="C48" s="60">
        <v>54729.697999999997</v>
      </c>
      <c r="D48" s="58" t="s">
        <v>69</v>
      </c>
      <c r="E48" s="50">
        <f t="shared" si="0"/>
        <v>17886.003494833774</v>
      </c>
      <c r="F48" s="45">
        <f t="shared" si="1"/>
        <v>17886</v>
      </c>
      <c r="G48" s="45">
        <f t="shared" si="6"/>
        <v>1.7980566481128335E-3</v>
      </c>
      <c r="H48" s="45"/>
      <c r="I48" s="45"/>
      <c r="L48" s="45">
        <f>+G48</f>
        <v>1.7980566481128335E-3</v>
      </c>
      <c r="M48" s="45"/>
      <c r="N48" s="45"/>
      <c r="O48" s="45">
        <f t="shared" ca="1" si="4"/>
        <v>4.9886440379200191E-3</v>
      </c>
      <c r="P48" s="45"/>
      <c r="Q48" s="49">
        <f t="shared" si="5"/>
        <v>39711.197999999997</v>
      </c>
      <c r="R48" s="45"/>
      <c r="S48" s="45"/>
      <c r="T48" s="45"/>
    </row>
    <row r="49" spans="1:20">
      <c r="A49" s="56" t="s">
        <v>67</v>
      </c>
      <c r="B49" s="57" t="s">
        <v>50</v>
      </c>
      <c r="C49" s="56">
        <v>55846.664700000001</v>
      </c>
      <c r="D49" s="56">
        <v>5.9999999999999995E-4</v>
      </c>
      <c r="E49" s="50">
        <f t="shared" si="0"/>
        <v>20057.021270189867</v>
      </c>
      <c r="F49" s="45">
        <f t="shared" si="1"/>
        <v>20057</v>
      </c>
      <c r="G49" s="45">
        <f t="shared" si="6"/>
        <v>1.094329768238822E-2</v>
      </c>
      <c r="H49" s="45"/>
      <c r="I49" s="45"/>
      <c r="K49" s="45"/>
      <c r="L49" s="45">
        <f>+G49</f>
        <v>1.094329768238822E-2</v>
      </c>
      <c r="M49" s="45"/>
      <c r="N49" s="45"/>
      <c r="O49" s="45">
        <f t="shared" ca="1" si="4"/>
        <v>5.7351869143097006E-3</v>
      </c>
      <c r="P49" s="45"/>
      <c r="Q49" s="49">
        <f t="shared" si="5"/>
        <v>40828.164700000001</v>
      </c>
      <c r="R49" s="45"/>
      <c r="S49" s="45"/>
      <c r="T49" s="45"/>
    </row>
    <row r="50" spans="1:20">
      <c r="A50" s="58" t="s">
        <v>71</v>
      </c>
      <c r="B50" s="59" t="s">
        <v>50</v>
      </c>
      <c r="C50" s="60">
        <v>55851.29393</v>
      </c>
      <c r="D50" s="60">
        <v>2.0000000000000001E-4</v>
      </c>
      <c r="E50" s="50">
        <f>+(C50-C$7)/C$8</f>
        <v>20066.018978551459</v>
      </c>
      <c r="F50" s="45">
        <f t="shared" si="1"/>
        <v>20066</v>
      </c>
      <c r="G50" s="45">
        <f>+C50-(C$7+F50*C$8)</f>
        <v>9.7642728796927258E-3</v>
      </c>
      <c r="H50" s="45"/>
      <c r="I50" s="45"/>
      <c r="L50" s="45">
        <f>+G50</f>
        <v>9.7642728796927258E-3</v>
      </c>
      <c r="M50" s="45"/>
      <c r="N50" s="45"/>
      <c r="O50" s="45">
        <f ca="1">+C$11+C$12*F50</f>
        <v>5.7382817488962996E-3</v>
      </c>
      <c r="P50" s="45"/>
      <c r="Q50" s="49">
        <f>+C50-15018.5</f>
        <v>40832.79393</v>
      </c>
      <c r="R50" s="45"/>
      <c r="S50" s="45"/>
      <c r="T50" s="45"/>
    </row>
    <row r="51" spans="1:20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0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0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1:20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</row>
    <row r="56" spans="1:20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1:20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1:20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0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20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0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20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0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</row>
    <row r="67" spans="1:20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</row>
    <row r="68" spans="1:20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1:20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</row>
    <row r="70" spans="1:20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</row>
    <row r="71" spans="1:20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</row>
    <row r="72" spans="1:20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</row>
    <row r="73" spans="1:20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</row>
    <row r="74" spans="1:20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1:20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1:20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1:20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1:20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0" spans="1:20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1:20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pans="1:20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spans="1:20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</row>
    <row r="84" spans="1:20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pans="1:20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pans="1:20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pans="1:20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  <row r="88" spans="1:20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spans="1:20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</row>
    <row r="90" spans="1:20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</row>
    <row r="91" spans="1:20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spans="1:20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1:20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</row>
    <row r="94" spans="1:20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</row>
    <row r="95" spans="1:20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</row>
    <row r="96" spans="1:20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</row>
    <row r="97" spans="1:20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</row>
    <row r="98" spans="1:20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</row>
    <row r="99" spans="1:20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</row>
    <row r="100" spans="1:20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1:20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</row>
    <row r="102" spans="1:20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</row>
    <row r="103" spans="1:20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</row>
    <row r="104" spans="1:20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spans="1:20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</row>
    <row r="106" spans="1:20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</row>
    <row r="107" spans="1:20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</row>
    <row r="108" spans="1:20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</row>
    <row r="109" spans="1:20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</row>
    <row r="110" spans="1:20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</row>
    <row r="111" spans="1:20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</row>
    <row r="112" spans="1:20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</row>
    <row r="113" spans="1:20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</row>
    <row r="114" spans="1:20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</row>
    <row r="115" spans="1:20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</row>
    <row r="116" spans="1:20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</row>
    <row r="117" spans="1:20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</row>
    <row r="118" spans="1:20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</row>
    <row r="119" spans="1:20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</row>
    <row r="120" spans="1:20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</row>
    <row r="121" spans="1:20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</row>
    <row r="122" spans="1:20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</row>
    <row r="123" spans="1:20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</row>
    <row r="124" spans="1:20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1:20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</row>
    <row r="126" spans="1:20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</row>
    <row r="127" spans="1:20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</row>
    <row r="128" spans="1:20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</row>
    <row r="129" spans="1:20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</row>
    <row r="130" spans="1:20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</row>
    <row r="131" spans="1:20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</row>
    <row r="132" spans="1:20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</row>
    <row r="133" spans="1:20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</row>
    <row r="134" spans="1:20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</row>
    <row r="135" spans="1:20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</row>
    <row r="136" spans="1:20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</row>
    <row r="137" spans="1:20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</row>
    <row r="138" spans="1:20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</row>
    <row r="139" spans="1:20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</row>
    <row r="140" spans="1:20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</row>
    <row r="141" spans="1:20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</row>
    <row r="142" spans="1:20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</row>
    <row r="143" spans="1:20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</row>
    <row r="144" spans="1:20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</row>
    <row r="145" spans="1:20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</row>
    <row r="146" spans="1:20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</row>
    <row r="147" spans="1:20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</row>
    <row r="148" spans="1:20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</row>
    <row r="149" spans="1:20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</row>
    <row r="150" spans="1:20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</row>
    <row r="151" spans="1:20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</row>
    <row r="152" spans="1:20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</row>
    <row r="153" spans="1:20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</row>
    <row r="154" spans="1:20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</row>
    <row r="155" spans="1:20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</row>
    <row r="156" spans="1:20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</row>
    <row r="157" spans="1:20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</row>
    <row r="158" spans="1:20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</row>
    <row r="159" spans="1:20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</row>
    <row r="160" spans="1:20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</row>
    <row r="161" spans="1:20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</row>
    <row r="162" spans="1:20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</row>
    <row r="163" spans="1:20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</row>
    <row r="164" spans="1:20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</row>
    <row r="165" spans="1:20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</row>
    <row r="166" spans="1:20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</row>
    <row r="167" spans="1:20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</row>
    <row r="168" spans="1:20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</row>
    <row r="169" spans="1:20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</row>
    <row r="170" spans="1:20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</row>
    <row r="171" spans="1:20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</row>
    <row r="172" spans="1:20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</row>
    <row r="173" spans="1:20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</row>
    <row r="174" spans="1:20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</row>
    <row r="175" spans="1:20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</row>
    <row r="176" spans="1:20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</row>
    <row r="177" spans="1:20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</row>
    <row r="178" spans="1:20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</row>
    <row r="179" spans="1:20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</row>
    <row r="180" spans="1:20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</row>
    <row r="181" spans="1:20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</row>
    <row r="182" spans="1:20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</row>
    <row r="183" spans="1:20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</row>
    <row r="184" spans="1:20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</row>
    <row r="185" spans="1:20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</row>
    <row r="186" spans="1:20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</row>
    <row r="187" spans="1:20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</row>
    <row r="188" spans="1:20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</row>
    <row r="189" spans="1:20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</row>
    <row r="190" spans="1:20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</row>
    <row r="191" spans="1:20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</row>
    <row r="192" spans="1:20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</row>
    <row r="193" spans="1:20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</row>
    <row r="194" spans="1:20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</row>
    <row r="195" spans="1:20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</row>
    <row r="196" spans="1:20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</row>
    <row r="197" spans="1:20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</row>
    <row r="198" spans="1:20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</row>
    <row r="199" spans="1:20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</row>
    <row r="200" spans="1:20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</row>
    <row r="201" spans="1:20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</row>
    <row r="202" spans="1:20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</row>
    <row r="203" spans="1:20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</row>
    <row r="204" spans="1:20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</row>
    <row r="205" spans="1:20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</row>
    <row r="206" spans="1:20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</row>
    <row r="207" spans="1:20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</row>
    <row r="208" spans="1:20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</row>
    <row r="209" spans="1:20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</row>
    <row r="210" spans="1:20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</row>
    <row r="211" spans="1:20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</row>
    <row r="212" spans="1:20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</row>
    <row r="213" spans="1:20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</row>
    <row r="214" spans="1:20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</row>
    <row r="215" spans="1:20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</row>
    <row r="216" spans="1:20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</row>
    <row r="217" spans="1:20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</row>
    <row r="218" spans="1:20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</row>
    <row r="219" spans="1:20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</row>
    <row r="220" spans="1:20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</row>
    <row r="221" spans="1:20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</row>
    <row r="222" spans="1:20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</row>
    <row r="223" spans="1:20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</row>
    <row r="224" spans="1:20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</row>
    <row r="225" spans="1:20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</row>
    <row r="226" spans="1:20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</row>
    <row r="227" spans="1:20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</row>
    <row r="228" spans="1:20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</row>
    <row r="229" spans="1:20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</row>
    <row r="230" spans="1:20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</row>
    <row r="231" spans="1:20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</row>
    <row r="232" spans="1:20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</row>
    <row r="233" spans="1:20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</row>
    <row r="234" spans="1:20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</row>
    <row r="235" spans="1:20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</row>
    <row r="236" spans="1:20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</row>
    <row r="237" spans="1:20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</row>
    <row r="238" spans="1:20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</row>
    <row r="239" spans="1:20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</row>
    <row r="240" spans="1:20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</row>
    <row r="241" spans="1:20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</row>
    <row r="242" spans="1:20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</row>
    <row r="243" spans="1:20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</row>
    <row r="244" spans="1:20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</row>
    <row r="245" spans="1:20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</row>
    <row r="246" spans="1:20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</row>
    <row r="247" spans="1:20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</row>
    <row r="248" spans="1:20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</row>
    <row r="249" spans="1:20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</row>
    <row r="250" spans="1:20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</row>
    <row r="251" spans="1:20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</row>
    <row r="252" spans="1:20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</row>
    <row r="253" spans="1:20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</row>
    <row r="254" spans="1:20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</row>
    <row r="255" spans="1:20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</row>
    <row r="256" spans="1:20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</row>
    <row r="257" spans="1:20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</row>
    <row r="258" spans="1:20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</row>
    <row r="259" spans="1:20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</row>
    <row r="260" spans="1:20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</row>
    <row r="261" spans="1:20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</row>
    <row r="262" spans="1:20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</row>
    <row r="263" spans="1:20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</row>
    <row r="264" spans="1:20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</row>
    <row r="265" spans="1:20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</row>
    <row r="266" spans="1:20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</row>
    <row r="267" spans="1:20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0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</row>
    <row r="269" spans="1:20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</row>
    <row r="270" spans="1:20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</row>
    <row r="271" spans="1:20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</row>
    <row r="272" spans="1:20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</row>
    <row r="273" spans="1:20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</row>
    <row r="274" spans="1:20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</row>
    <row r="275" spans="1:20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</row>
    <row r="276" spans="1:20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</row>
    <row r="277" spans="1:20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</row>
    <row r="278" spans="1:20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</row>
    <row r="279" spans="1:20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</row>
    <row r="280" spans="1:20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</row>
    <row r="281" spans="1:20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</row>
    <row r="282" spans="1:20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</row>
    <row r="283" spans="1:20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workbookViewId="0">
      <selection activeCell="C22" sqref="C22:C4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2" t="s">
        <v>48</v>
      </c>
    </row>
    <row r="2" spans="1:4">
      <c r="A2" t="s">
        <v>26</v>
      </c>
    </row>
    <row r="4" spans="1:4">
      <c r="A4" s="8" t="s">
        <v>0</v>
      </c>
      <c r="C4" s="3">
        <v>33486.470999999998</v>
      </c>
      <c r="D4" s="4">
        <v>0.56984400000000002</v>
      </c>
    </row>
    <row r="6" spans="1:4">
      <c r="A6" s="8" t="s">
        <v>1</v>
      </c>
    </row>
    <row r="7" spans="1:4">
      <c r="A7" t="s">
        <v>2</v>
      </c>
      <c r="C7">
        <f>+C4</f>
        <v>33486.470999999998</v>
      </c>
    </row>
    <row r="8" spans="1:4">
      <c r="A8" t="s">
        <v>3</v>
      </c>
      <c r="C8">
        <f>+D4</f>
        <v>0.56984400000000002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-6.9101684434139887E-2</v>
      </c>
      <c r="D11" s="6"/>
    </row>
    <row r="12" spans="1:4">
      <c r="A12" t="s">
        <v>17</v>
      </c>
      <c r="C12">
        <f>SLOPE(G21:G993,F21:F993)</f>
        <v>3.6976925434455638E-6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1">
        <v>45527.53</v>
      </c>
    </row>
    <row r="16" spans="1:4">
      <c r="A16" s="8" t="s">
        <v>4</v>
      </c>
      <c r="C16">
        <f>+C8+C12</f>
        <v>0.56984769769254351</v>
      </c>
    </row>
    <row r="17" spans="1:30" ht="13.5" thickBot="1"/>
    <row r="18" spans="1:30">
      <c r="A18" s="8" t="s">
        <v>5</v>
      </c>
      <c r="C18" s="3">
        <f>+C15</f>
        <v>45527.53</v>
      </c>
      <c r="D18" s="4">
        <f>+C16</f>
        <v>0.56984769769254351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51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6">
        <f>C4</f>
        <v>33486.470999999998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-6.9101684434139887E-2</v>
      </c>
      <c r="Q21" s="2">
        <f>+C21-15018.5</f>
        <v>18467.970999999998</v>
      </c>
    </row>
    <row r="22" spans="1:30">
      <c r="A22" t="s">
        <v>33</v>
      </c>
      <c r="C22" s="17">
        <v>42629.402999999998</v>
      </c>
      <c r="D22" s="6"/>
      <c r="E22">
        <f t="shared" ref="E22:E46" si="0">+(C22-C$7)/C$8</f>
        <v>16044.622738854845</v>
      </c>
      <c r="F22">
        <f t="shared" ref="F22:F47" si="1">ROUND(2*E22,0)/2</f>
        <v>16044.5</v>
      </c>
      <c r="G22">
        <f t="shared" ref="G22:G46" si="2">+C22-(C$7+F22*C$8)</f>
        <v>6.9942000001901761E-2</v>
      </c>
      <c r="I22">
        <f t="shared" ref="I22:I46" si="3">+G22</f>
        <v>6.9942000001901761E-2</v>
      </c>
      <c r="O22">
        <f t="shared" ref="O22:O46" si="4">+C$11+C$12*F22</f>
        <v>-9.7740564208275357E-3</v>
      </c>
      <c r="Q22" s="2">
        <f t="shared" ref="Q22:Q46" si="5">+C22-15018.5</f>
        <v>27610.902999999998</v>
      </c>
      <c r="AA22">
        <v>11</v>
      </c>
      <c r="AB22" t="s">
        <v>32</v>
      </c>
      <c r="AD22" t="s">
        <v>34</v>
      </c>
    </row>
    <row r="23" spans="1:30">
      <c r="A23" t="s">
        <v>33</v>
      </c>
      <c r="C23" s="17">
        <v>42630.434000000001</v>
      </c>
      <c r="D23" s="6"/>
      <c r="E23">
        <f t="shared" si="0"/>
        <v>16046.432005952513</v>
      </c>
      <c r="F23">
        <f t="shared" si="1"/>
        <v>16046.5</v>
      </c>
      <c r="G23">
        <f t="shared" si="2"/>
        <v>-3.8745999998354819E-2</v>
      </c>
      <c r="I23">
        <f t="shared" si="3"/>
        <v>-3.8745999998354819E-2</v>
      </c>
      <c r="O23">
        <f t="shared" si="4"/>
        <v>-9.7666610357406494E-3</v>
      </c>
      <c r="Q23" s="2">
        <f t="shared" si="5"/>
        <v>27611.934000000001</v>
      </c>
      <c r="AA23">
        <v>7</v>
      </c>
      <c r="AB23" t="s">
        <v>32</v>
      </c>
      <c r="AD23" t="s">
        <v>34</v>
      </c>
    </row>
    <row r="24" spans="1:30">
      <c r="A24" t="s">
        <v>33</v>
      </c>
      <c r="C24" s="17">
        <v>42631.47</v>
      </c>
      <c r="D24" s="6"/>
      <c r="E24">
        <f t="shared" si="0"/>
        <v>16048.250047381394</v>
      </c>
      <c r="F24">
        <f t="shared" si="1"/>
        <v>16048.5</v>
      </c>
      <c r="G24">
        <f t="shared" si="2"/>
        <v>-0.14243399999395479</v>
      </c>
      <c r="I24">
        <f t="shared" si="3"/>
        <v>-0.14243399999395479</v>
      </c>
      <c r="O24">
        <f t="shared" si="4"/>
        <v>-9.7592656506537562E-3</v>
      </c>
      <c r="Q24" s="2">
        <f t="shared" si="5"/>
        <v>27612.97</v>
      </c>
      <c r="AA24">
        <v>7</v>
      </c>
      <c r="AB24" t="s">
        <v>32</v>
      </c>
      <c r="AD24" t="s">
        <v>34</v>
      </c>
    </row>
    <row r="25" spans="1:30">
      <c r="A25" t="s">
        <v>33</v>
      </c>
      <c r="C25" s="17">
        <v>42632.498</v>
      </c>
      <c r="E25">
        <f t="shared" si="0"/>
        <v>16050.05404988032</v>
      </c>
      <c r="F25">
        <f t="shared" si="1"/>
        <v>16050</v>
      </c>
      <c r="G25">
        <f t="shared" si="2"/>
        <v>3.080000000045402E-2</v>
      </c>
      <c r="I25">
        <f t="shared" si="3"/>
        <v>3.080000000045402E-2</v>
      </c>
      <c r="O25">
        <f t="shared" si="4"/>
        <v>-9.753719111838588E-3</v>
      </c>
      <c r="Q25" s="2">
        <f t="shared" si="5"/>
        <v>27613.998</v>
      </c>
      <c r="AA25">
        <v>7</v>
      </c>
      <c r="AB25" t="s">
        <v>32</v>
      </c>
      <c r="AD25" t="s">
        <v>34</v>
      </c>
    </row>
    <row r="26" spans="1:30">
      <c r="A26" t="s">
        <v>33</v>
      </c>
      <c r="C26" s="17">
        <v>42633.498</v>
      </c>
      <c r="D26" s="6"/>
      <c r="E26">
        <f t="shared" si="0"/>
        <v>16051.808916124415</v>
      </c>
      <c r="F26">
        <f t="shared" si="1"/>
        <v>16052</v>
      </c>
      <c r="G26">
        <f t="shared" si="2"/>
        <v>-0.10888799999520415</v>
      </c>
      <c r="I26">
        <f t="shared" si="3"/>
        <v>-0.10888799999520415</v>
      </c>
      <c r="O26">
        <f t="shared" si="4"/>
        <v>-9.7463237267516947E-3</v>
      </c>
      <c r="Q26" s="2">
        <f t="shared" si="5"/>
        <v>27614.998</v>
      </c>
      <c r="AA26">
        <v>7</v>
      </c>
      <c r="AB26" t="s">
        <v>32</v>
      </c>
      <c r="AD26" t="s">
        <v>34</v>
      </c>
    </row>
    <row r="27" spans="1:30">
      <c r="A27" t="s">
        <v>35</v>
      </c>
      <c r="C27" s="17">
        <v>43734.531000000003</v>
      </c>
      <c r="D27" s="6"/>
      <c r="E27">
        <f t="shared" si="0"/>
        <v>17983.974561458934</v>
      </c>
      <c r="F27">
        <f t="shared" si="1"/>
        <v>17984</v>
      </c>
      <c r="G27">
        <f t="shared" si="2"/>
        <v>-1.4495999996142928E-2</v>
      </c>
      <c r="I27">
        <f t="shared" si="3"/>
        <v>-1.4495999996142928E-2</v>
      </c>
      <c r="O27">
        <f t="shared" si="4"/>
        <v>-2.6023817328148652E-3</v>
      </c>
      <c r="Q27" s="2">
        <f t="shared" si="5"/>
        <v>28716.031000000003</v>
      </c>
      <c r="AA27">
        <v>10</v>
      </c>
      <c r="AB27" t="s">
        <v>32</v>
      </c>
      <c r="AD27" t="s">
        <v>34</v>
      </c>
    </row>
    <row r="28" spans="1:30">
      <c r="A28" t="s">
        <v>35</v>
      </c>
      <c r="C28" s="17">
        <v>43735.557000000001</v>
      </c>
      <c r="D28" s="6"/>
      <c r="E28">
        <f t="shared" si="0"/>
        <v>17985.775054225371</v>
      </c>
      <c r="F28">
        <f t="shared" si="1"/>
        <v>17986</v>
      </c>
      <c r="G28">
        <f t="shared" si="2"/>
        <v>-0.12818400000105612</v>
      </c>
      <c r="I28">
        <f t="shared" si="3"/>
        <v>-0.12818400000105612</v>
      </c>
      <c r="O28">
        <f t="shared" si="4"/>
        <v>-2.5949863477279789E-3</v>
      </c>
      <c r="Q28" s="2">
        <f t="shared" si="5"/>
        <v>28717.057000000001</v>
      </c>
      <c r="AA28">
        <v>10</v>
      </c>
      <c r="AB28" t="s">
        <v>32</v>
      </c>
      <c r="AD28" t="s">
        <v>34</v>
      </c>
    </row>
    <row r="29" spans="1:30">
      <c r="A29" t="s">
        <v>36</v>
      </c>
      <c r="C29" s="17">
        <v>43812.222000000002</v>
      </c>
      <c r="D29" s="6"/>
      <c r="E29">
        <f t="shared" si="0"/>
        <v>18120.311874828905</v>
      </c>
      <c r="F29">
        <f t="shared" si="1"/>
        <v>18120.5</v>
      </c>
      <c r="G29">
        <f t="shared" si="2"/>
        <v>-0.10720199999195756</v>
      </c>
      <c r="I29">
        <f t="shared" si="3"/>
        <v>-0.10720199999195756</v>
      </c>
      <c r="O29">
        <f t="shared" si="4"/>
        <v>-2.0976467006345451E-3</v>
      </c>
      <c r="Q29" s="2">
        <f t="shared" si="5"/>
        <v>28793.722000000002</v>
      </c>
      <c r="AA29">
        <v>11</v>
      </c>
      <c r="AB29" t="s">
        <v>32</v>
      </c>
      <c r="AD29" t="s">
        <v>34</v>
      </c>
    </row>
    <row r="30" spans="1:30">
      <c r="A30" t="s">
        <v>36</v>
      </c>
      <c r="C30" s="17">
        <v>43814.262999999999</v>
      </c>
      <c r="D30" s="6"/>
      <c r="E30">
        <f t="shared" si="0"/>
        <v>18123.8935568331</v>
      </c>
      <c r="F30">
        <f t="shared" si="1"/>
        <v>18124</v>
      </c>
      <c r="G30">
        <f t="shared" si="2"/>
        <v>-6.0656000001472421E-2</v>
      </c>
      <c r="I30">
        <f t="shared" si="3"/>
        <v>-6.0656000001472421E-2</v>
      </c>
      <c r="O30">
        <f t="shared" si="4"/>
        <v>-2.0847047767324905E-3</v>
      </c>
      <c r="Q30" s="2">
        <f t="shared" si="5"/>
        <v>28795.762999999999</v>
      </c>
      <c r="AA30">
        <v>10</v>
      </c>
      <c r="AB30" t="s">
        <v>32</v>
      </c>
      <c r="AD30" t="s">
        <v>34</v>
      </c>
    </row>
    <row r="31" spans="1:30">
      <c r="A31" t="s">
        <v>37</v>
      </c>
      <c r="C31" s="17">
        <v>44087.468000000001</v>
      </c>
      <c r="D31" s="6"/>
      <c r="E31">
        <f t="shared" si="0"/>
        <v>18603.331789051044</v>
      </c>
      <c r="F31">
        <f t="shared" si="1"/>
        <v>18603.5</v>
      </c>
      <c r="G31">
        <f t="shared" si="2"/>
        <v>-9.5853999999235384E-2</v>
      </c>
      <c r="I31">
        <f t="shared" si="3"/>
        <v>-9.5853999999235384E-2</v>
      </c>
      <c r="O31">
        <f t="shared" si="4"/>
        <v>-3.1166120215034288E-4</v>
      </c>
      <c r="Q31" s="2">
        <f t="shared" si="5"/>
        <v>29068.968000000001</v>
      </c>
      <c r="AA31">
        <v>7</v>
      </c>
      <c r="AB31" t="s">
        <v>32</v>
      </c>
      <c r="AD31" t="s">
        <v>34</v>
      </c>
    </row>
    <row r="32" spans="1:30">
      <c r="A32" t="s">
        <v>37</v>
      </c>
      <c r="C32" s="17">
        <v>44090.550999999999</v>
      </c>
      <c r="D32" s="6"/>
      <c r="E32">
        <f t="shared" si="0"/>
        <v>18608.742041681584</v>
      </c>
      <c r="F32">
        <f t="shared" si="1"/>
        <v>18608.5</v>
      </c>
      <c r="G32">
        <f t="shared" si="2"/>
        <v>0.13792600000306265</v>
      </c>
      <c r="I32">
        <f t="shared" si="3"/>
        <v>0.13792600000306265</v>
      </c>
      <c r="O32">
        <f t="shared" si="4"/>
        <v>-2.9317273943310629E-4</v>
      </c>
      <c r="Q32" s="2">
        <f t="shared" si="5"/>
        <v>29072.050999999999</v>
      </c>
      <c r="AA32">
        <v>8</v>
      </c>
      <c r="AB32" t="s">
        <v>32</v>
      </c>
      <c r="AD32" t="s">
        <v>34</v>
      </c>
    </row>
    <row r="33" spans="1:30">
      <c r="A33" t="s">
        <v>38</v>
      </c>
      <c r="C33" s="17">
        <v>44118.358999999997</v>
      </c>
      <c r="D33" s="6"/>
      <c r="E33">
        <f t="shared" si="0"/>
        <v>18657.541362197371</v>
      </c>
      <c r="F33">
        <f t="shared" si="1"/>
        <v>18657.5</v>
      </c>
      <c r="G33">
        <f t="shared" si="2"/>
        <v>2.3569999997562263E-2</v>
      </c>
      <c r="I33">
        <f t="shared" si="3"/>
        <v>2.3569999997562263E-2</v>
      </c>
      <c r="O33">
        <f t="shared" si="4"/>
        <v>-1.1198580480427378E-4</v>
      </c>
      <c r="Q33" s="2">
        <f t="shared" si="5"/>
        <v>29099.858999999997</v>
      </c>
      <c r="AA33">
        <v>7</v>
      </c>
      <c r="AB33" t="s">
        <v>32</v>
      </c>
      <c r="AD33" t="s">
        <v>34</v>
      </c>
    </row>
    <row r="34" spans="1:30">
      <c r="A34" t="s">
        <v>38</v>
      </c>
      <c r="C34" s="17">
        <v>44186.249000000003</v>
      </c>
      <c r="D34" s="6"/>
      <c r="E34">
        <f t="shared" si="0"/>
        <v>18776.679231508984</v>
      </c>
      <c r="F34">
        <f t="shared" si="1"/>
        <v>18776.5</v>
      </c>
      <c r="G34">
        <f t="shared" si="2"/>
        <v>0.10213400000793627</v>
      </c>
      <c r="I34">
        <f t="shared" si="3"/>
        <v>0.10213400000793627</v>
      </c>
      <c r="O34">
        <f t="shared" si="4"/>
        <v>3.2803960786574604E-4</v>
      </c>
      <c r="Q34" s="2">
        <f t="shared" si="5"/>
        <v>29167.749000000003</v>
      </c>
      <c r="AA34">
        <v>6</v>
      </c>
      <c r="AB34" t="s">
        <v>32</v>
      </c>
      <c r="AD34" t="s">
        <v>34</v>
      </c>
    </row>
    <row r="35" spans="1:30">
      <c r="A35" t="s">
        <v>39</v>
      </c>
      <c r="C35" s="17">
        <v>44458.447999999997</v>
      </c>
      <c r="D35" s="6"/>
      <c r="E35">
        <f t="shared" si="0"/>
        <v>19254.352068285352</v>
      </c>
      <c r="F35">
        <f t="shared" si="1"/>
        <v>19254.5</v>
      </c>
      <c r="G35">
        <f t="shared" si="2"/>
        <v>-8.4298000001581386E-2</v>
      </c>
      <c r="I35">
        <f t="shared" si="3"/>
        <v>-8.4298000001581386E-2</v>
      </c>
      <c r="O35">
        <f t="shared" si="4"/>
        <v>2.0955366436327255E-3</v>
      </c>
      <c r="Q35" s="2">
        <f t="shared" si="5"/>
        <v>29439.947999999997</v>
      </c>
      <c r="AA35">
        <v>6</v>
      </c>
      <c r="AB35" t="s">
        <v>32</v>
      </c>
      <c r="AD35" t="s">
        <v>34</v>
      </c>
    </row>
    <row r="36" spans="1:30">
      <c r="A36" t="s">
        <v>39</v>
      </c>
      <c r="C36" s="17">
        <v>44461.512999999999</v>
      </c>
      <c r="D36" s="6"/>
      <c r="E36">
        <f t="shared" si="0"/>
        <v>19259.730733323508</v>
      </c>
      <c r="F36">
        <f t="shared" si="1"/>
        <v>19259.5</v>
      </c>
      <c r="G36">
        <f t="shared" si="2"/>
        <v>0.13148200000432553</v>
      </c>
      <c r="I36">
        <f t="shared" si="3"/>
        <v>0.13148200000432553</v>
      </c>
      <c r="O36">
        <f t="shared" si="4"/>
        <v>2.1140251063499482E-3</v>
      </c>
      <c r="Q36" s="2">
        <f t="shared" si="5"/>
        <v>29443.012999999999</v>
      </c>
      <c r="AA36">
        <v>6</v>
      </c>
      <c r="AB36" t="s">
        <v>32</v>
      </c>
      <c r="AD36" t="s">
        <v>34</v>
      </c>
    </row>
    <row r="37" spans="1:30">
      <c r="A37" t="s">
        <v>41</v>
      </c>
      <c r="C37" s="17">
        <v>44525.3</v>
      </c>
      <c r="D37" s="6"/>
      <c r="E37">
        <f t="shared" si="0"/>
        <v>19371.668386435595</v>
      </c>
      <c r="F37">
        <f t="shared" si="1"/>
        <v>19371.5</v>
      </c>
      <c r="G37">
        <f t="shared" si="2"/>
        <v>9.5954000003985129E-2</v>
      </c>
      <c r="I37">
        <f t="shared" si="3"/>
        <v>9.5954000003985129E-2</v>
      </c>
      <c r="O37">
        <f t="shared" si="4"/>
        <v>2.528166671215859E-3</v>
      </c>
      <c r="Q37" s="2">
        <f t="shared" si="5"/>
        <v>29506.800000000003</v>
      </c>
      <c r="AA37">
        <v>26</v>
      </c>
      <c r="AB37" t="s">
        <v>40</v>
      </c>
      <c r="AD37" t="s">
        <v>34</v>
      </c>
    </row>
    <row r="38" spans="1:30">
      <c r="A38" t="s">
        <v>42</v>
      </c>
      <c r="C38" s="17">
        <v>44731.614000000001</v>
      </c>
      <c r="D38" s="6"/>
      <c r="E38">
        <f t="shared" si="0"/>
        <v>19733.721860719783</v>
      </c>
      <c r="F38">
        <f t="shared" si="1"/>
        <v>19733.5</v>
      </c>
      <c r="G38">
        <f t="shared" si="2"/>
        <v>0.12642600000253879</v>
      </c>
      <c r="I38">
        <f t="shared" si="3"/>
        <v>0.12642600000253879</v>
      </c>
      <c r="O38">
        <f t="shared" si="4"/>
        <v>3.8667313719431412E-3</v>
      </c>
      <c r="Q38" s="2">
        <f t="shared" si="5"/>
        <v>29713.114000000001</v>
      </c>
      <c r="AA38">
        <v>5</v>
      </c>
      <c r="AB38" t="s">
        <v>32</v>
      </c>
      <c r="AD38" t="s">
        <v>34</v>
      </c>
    </row>
    <row r="39" spans="1:30">
      <c r="A39" t="s">
        <v>43</v>
      </c>
      <c r="B39" s="6" t="s">
        <v>47</v>
      </c>
      <c r="C39" s="17">
        <v>44790.536999999997</v>
      </c>
      <c r="D39" s="6"/>
      <c r="E39">
        <f t="shared" si="0"/>
        <v>19837.123844420577</v>
      </c>
      <c r="F39">
        <f t="shared" si="1"/>
        <v>19837</v>
      </c>
      <c r="G39">
        <f t="shared" si="2"/>
        <v>7.0571999996900558E-2</v>
      </c>
      <c r="I39">
        <f t="shared" si="3"/>
        <v>7.0571999996900558E-2</v>
      </c>
      <c r="O39">
        <f t="shared" si="4"/>
        <v>4.2494425501897609E-3</v>
      </c>
      <c r="Q39" s="2">
        <f t="shared" si="5"/>
        <v>29772.036999999997</v>
      </c>
      <c r="AA39">
        <v>6</v>
      </c>
      <c r="AB39" t="s">
        <v>32</v>
      </c>
      <c r="AD39" t="s">
        <v>34</v>
      </c>
    </row>
    <row r="40" spans="1:30">
      <c r="A40" t="s">
        <v>43</v>
      </c>
      <c r="B40" s="6" t="s">
        <v>47</v>
      </c>
      <c r="C40" s="17">
        <v>44791.546999999999</v>
      </c>
      <c r="D40" s="6"/>
      <c r="E40">
        <f t="shared" si="0"/>
        <v>19838.896259327114</v>
      </c>
      <c r="F40">
        <f t="shared" si="1"/>
        <v>19839</v>
      </c>
      <c r="G40">
        <f t="shared" si="2"/>
        <v>-5.9115999996720348E-2</v>
      </c>
      <c r="I40">
        <f t="shared" si="3"/>
        <v>-5.9115999996720348E-2</v>
      </c>
      <c r="O40">
        <f t="shared" si="4"/>
        <v>4.2568379352766472E-3</v>
      </c>
      <c r="Q40" s="2">
        <f t="shared" si="5"/>
        <v>29773.046999999999</v>
      </c>
      <c r="AA40">
        <v>5</v>
      </c>
      <c r="AB40" t="s">
        <v>32</v>
      </c>
      <c r="AD40" t="s">
        <v>34</v>
      </c>
    </row>
    <row r="41" spans="1:30">
      <c r="A41" t="s">
        <v>43</v>
      </c>
      <c r="B41" s="6"/>
      <c r="C41" s="17">
        <v>44817.527999999998</v>
      </c>
      <c r="D41" s="6"/>
      <c r="E41">
        <f t="shared" si="0"/>
        <v>19884.489439214944</v>
      </c>
      <c r="F41">
        <f t="shared" si="1"/>
        <v>19884.5</v>
      </c>
      <c r="G41">
        <f t="shared" si="2"/>
        <v>-6.0180000000400469E-3</v>
      </c>
      <c r="I41">
        <f t="shared" si="3"/>
        <v>-6.0180000000400469E-3</v>
      </c>
      <c r="O41">
        <f t="shared" si="4"/>
        <v>4.4250829460034252E-3</v>
      </c>
      <c r="Q41" s="2">
        <f t="shared" si="5"/>
        <v>29799.027999999998</v>
      </c>
      <c r="AA41">
        <v>16</v>
      </c>
      <c r="AB41" t="s">
        <v>40</v>
      </c>
      <c r="AD41" t="s">
        <v>34</v>
      </c>
    </row>
    <row r="42" spans="1:30">
      <c r="A42" t="s">
        <v>43</v>
      </c>
      <c r="B42" s="6"/>
      <c r="C42" s="17">
        <v>44868.474000000002</v>
      </c>
      <c r="D42" s="6"/>
      <c r="E42">
        <f t="shared" si="0"/>
        <v>19973.892854886606</v>
      </c>
      <c r="F42">
        <f t="shared" si="1"/>
        <v>19974</v>
      </c>
      <c r="G42">
        <f t="shared" si="2"/>
        <v>-6.1055999998643529E-2</v>
      </c>
      <c r="I42">
        <f t="shared" si="3"/>
        <v>-6.1055999998643529E-2</v>
      </c>
      <c r="O42">
        <f t="shared" si="4"/>
        <v>4.7560264286417991E-3</v>
      </c>
      <c r="Q42" s="2">
        <f t="shared" si="5"/>
        <v>29849.974000000002</v>
      </c>
      <c r="AA42">
        <v>16</v>
      </c>
      <c r="AB42" t="s">
        <v>40</v>
      </c>
      <c r="AD42" t="s">
        <v>34</v>
      </c>
    </row>
    <row r="43" spans="1:30">
      <c r="A43" t="s">
        <v>44</v>
      </c>
      <c r="B43" s="6"/>
      <c r="C43" s="17">
        <v>44897.294999999998</v>
      </c>
      <c r="D43" s="6"/>
      <c r="E43">
        <f t="shared" si="0"/>
        <v>20024.46985490766</v>
      </c>
      <c r="F43">
        <f t="shared" si="1"/>
        <v>20024.5</v>
      </c>
      <c r="G43">
        <f t="shared" si="2"/>
        <v>-1.7178000001877081E-2</v>
      </c>
      <c r="I43">
        <f t="shared" si="3"/>
        <v>-1.7178000001877081E-2</v>
      </c>
      <c r="O43">
        <f t="shared" si="4"/>
        <v>4.9427599020857999E-3</v>
      </c>
      <c r="Q43" s="2">
        <f t="shared" si="5"/>
        <v>29878.794999999998</v>
      </c>
      <c r="AA43">
        <v>6</v>
      </c>
      <c r="AB43" t="s">
        <v>32</v>
      </c>
      <c r="AD43" t="s">
        <v>34</v>
      </c>
    </row>
    <row r="44" spans="1:30">
      <c r="A44" t="s">
        <v>45</v>
      </c>
      <c r="B44" s="6"/>
      <c r="C44" s="17">
        <v>45527.53</v>
      </c>
      <c r="D44" s="6"/>
      <c r="E44">
        <f t="shared" si="0"/>
        <v>21130.447982254795</v>
      </c>
      <c r="F44">
        <f t="shared" si="1"/>
        <v>21130.5</v>
      </c>
      <c r="G44">
        <f t="shared" si="2"/>
        <v>-2.9642000001331326E-2</v>
      </c>
      <c r="I44">
        <f t="shared" si="3"/>
        <v>-2.9642000001331326E-2</v>
      </c>
      <c r="O44">
        <f t="shared" si="4"/>
        <v>9.0324078551365927E-3</v>
      </c>
      <c r="Q44" s="2">
        <f t="shared" si="5"/>
        <v>30509.03</v>
      </c>
      <c r="AA44">
        <v>5</v>
      </c>
      <c r="AB44" t="s">
        <v>32</v>
      </c>
      <c r="AD44" t="s">
        <v>34</v>
      </c>
    </row>
    <row r="45" spans="1:30">
      <c r="A45" t="s">
        <v>46</v>
      </c>
      <c r="B45" s="6" t="s">
        <v>47</v>
      </c>
      <c r="C45" s="17">
        <v>45548.36</v>
      </c>
      <c r="D45" s="6"/>
      <c r="E45">
        <f t="shared" si="0"/>
        <v>21167.001846119292</v>
      </c>
      <c r="F45">
        <f t="shared" si="1"/>
        <v>21167</v>
      </c>
      <c r="G45">
        <f t="shared" si="2"/>
        <v>1.0520000068936497E-3</v>
      </c>
      <c r="I45">
        <f t="shared" si="3"/>
        <v>1.0520000068936497E-3</v>
      </c>
      <c r="O45">
        <f t="shared" si="4"/>
        <v>9.1673736329723615E-3</v>
      </c>
      <c r="Q45" s="2">
        <f t="shared" si="5"/>
        <v>30529.86</v>
      </c>
      <c r="AA45">
        <v>7</v>
      </c>
      <c r="AB45" t="s">
        <v>32</v>
      </c>
      <c r="AD45" t="s">
        <v>34</v>
      </c>
    </row>
    <row r="46" spans="1:30">
      <c r="A46" t="s">
        <v>46</v>
      </c>
      <c r="B46" s="6" t="s">
        <v>47</v>
      </c>
      <c r="C46" s="17">
        <v>45550.413</v>
      </c>
      <c r="D46" s="6"/>
      <c r="E46">
        <f t="shared" si="0"/>
        <v>21170.604586518421</v>
      </c>
      <c r="F46">
        <f t="shared" si="1"/>
        <v>21170.5</v>
      </c>
      <c r="G46">
        <f t="shared" si="2"/>
        <v>5.9597999999823514E-2</v>
      </c>
      <c r="I46">
        <f t="shared" si="3"/>
        <v>5.9597999999823514E-2</v>
      </c>
      <c r="O46">
        <f t="shared" si="4"/>
        <v>9.180315556874416E-3</v>
      </c>
      <c r="Q46" s="2">
        <f t="shared" si="5"/>
        <v>30531.913</v>
      </c>
      <c r="AA46">
        <v>15</v>
      </c>
      <c r="AB46" t="s">
        <v>40</v>
      </c>
      <c r="AD46" t="s">
        <v>34</v>
      </c>
    </row>
    <row r="47" spans="1:30">
      <c r="A47" s="13" t="s">
        <v>49</v>
      </c>
      <c r="B47" s="14" t="s">
        <v>50</v>
      </c>
      <c r="C47" s="15">
        <v>53653.634100000003</v>
      </c>
      <c r="D47" s="15">
        <v>2.9999999999999997E-4</v>
      </c>
      <c r="E47">
        <f>+(C47-C$7)/C$8</f>
        <v>35390.673763345767</v>
      </c>
      <c r="F47">
        <f t="shared" si="1"/>
        <v>35390.5</v>
      </c>
      <c r="G47">
        <f>+C47-(C$7+F47*C$8)</f>
        <v>9.9018000000796746E-2</v>
      </c>
      <c r="J47">
        <f>+G47</f>
        <v>9.9018000000796746E-2</v>
      </c>
      <c r="O47">
        <f>+C$11+C$12*F47</f>
        <v>6.176150352467033E-2</v>
      </c>
      <c r="Q47" s="2">
        <f>+C47-15018.5</f>
        <v>38635.134100000003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opLeftCell="A10" workbookViewId="0">
      <selection activeCell="D35" sqref="D3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20" t="s">
        <v>52</v>
      </c>
    </row>
    <row r="2" spans="1:4">
      <c r="A2" t="s">
        <v>26</v>
      </c>
      <c r="C2" s="21" t="s">
        <v>53</v>
      </c>
    </row>
    <row r="4" spans="1:4">
      <c r="A4" s="8" t="s">
        <v>0</v>
      </c>
      <c r="C4" s="22">
        <v>33486.470999999998</v>
      </c>
      <c r="D4" s="23">
        <v>0.56984400000000002</v>
      </c>
    </row>
    <row r="6" spans="1:4">
      <c r="A6" s="8" t="s">
        <v>1</v>
      </c>
    </row>
    <row r="7" spans="1:4">
      <c r="A7" t="s">
        <v>2</v>
      </c>
      <c r="C7">
        <f>+C4</f>
        <v>33486.470999999998</v>
      </c>
    </row>
    <row r="8" spans="1:4">
      <c r="A8" t="s">
        <v>3</v>
      </c>
      <c r="C8" s="20">
        <v>0.51448199999999999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-6.4503669088678287E-2</v>
      </c>
      <c r="D11" s="6"/>
    </row>
    <row r="12" spans="1:4">
      <c r="A12" t="s">
        <v>17</v>
      </c>
      <c r="C12">
        <f>SLOPE(G21:G993,F21:F993)</f>
        <v>7.8916439308835154E-6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1">
        <v>45527.53</v>
      </c>
    </row>
    <row r="16" spans="1:4">
      <c r="A16" s="8" t="s">
        <v>4</v>
      </c>
      <c r="C16">
        <f>+C8+C12</f>
        <v>0.51448989164393089</v>
      </c>
    </row>
    <row r="17" spans="1:30" ht="13.5" thickBot="1"/>
    <row r="18" spans="1:30">
      <c r="A18" s="8" t="s">
        <v>5</v>
      </c>
      <c r="C18" s="3">
        <f>+C15</f>
        <v>45527.53</v>
      </c>
      <c r="D18" s="4">
        <f>+C16</f>
        <v>0.51448989164393089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51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6">
        <f>C4</f>
        <v>33486.470999999998</v>
      </c>
      <c r="D21" s="6" t="s">
        <v>14</v>
      </c>
      <c r="E21">
        <f t="shared" ref="E21:E47" si="0">+(C21-C$7)/C$8</f>
        <v>0</v>
      </c>
      <c r="F21">
        <f t="shared" ref="F21:F46" si="1">ROUND(2*E21,0)/2</f>
        <v>0</v>
      </c>
      <c r="H21" s="18">
        <v>0</v>
      </c>
      <c r="O21">
        <f t="shared" ref="O21:O47" si="2">+C$11+C$12*F21</f>
        <v>-6.4503669088678287E-2</v>
      </c>
      <c r="Q21" s="2">
        <f t="shared" ref="Q21:Q47" si="3">+C21-15018.5</f>
        <v>18467.970999999998</v>
      </c>
    </row>
    <row r="22" spans="1:30">
      <c r="A22" t="s">
        <v>33</v>
      </c>
      <c r="C22" s="17">
        <v>42629.402999999998</v>
      </c>
      <c r="D22" s="6"/>
      <c r="E22">
        <f t="shared" si="0"/>
        <v>17771.140681306635</v>
      </c>
      <c r="F22">
        <f t="shared" si="1"/>
        <v>17771</v>
      </c>
      <c r="G22">
        <f t="shared" ref="G22:G47" si="4">+C22-(C$7+F22*C$8)</f>
        <v>7.2378000004391652E-2</v>
      </c>
      <c r="I22">
        <f t="shared" ref="I22:I46" si="5">+G22</f>
        <v>7.2378000004391652E-2</v>
      </c>
      <c r="O22">
        <f t="shared" si="2"/>
        <v>7.5738735207052668E-2</v>
      </c>
      <c r="Q22" s="2">
        <f t="shared" si="3"/>
        <v>27610.902999999998</v>
      </c>
      <c r="AA22">
        <v>11</v>
      </c>
      <c r="AB22" t="s">
        <v>32</v>
      </c>
      <c r="AD22" t="s">
        <v>34</v>
      </c>
    </row>
    <row r="23" spans="1:30">
      <c r="A23" t="s">
        <v>33</v>
      </c>
      <c r="C23" s="17">
        <v>42630.434000000001</v>
      </c>
      <c r="D23" s="6"/>
      <c r="E23">
        <f t="shared" si="0"/>
        <v>17773.144638685131</v>
      </c>
      <c r="F23">
        <f t="shared" si="1"/>
        <v>17773</v>
      </c>
      <c r="G23">
        <f t="shared" si="4"/>
        <v>7.4414000002434477E-2</v>
      </c>
      <c r="I23">
        <f t="shared" si="5"/>
        <v>7.4414000002434477E-2</v>
      </c>
      <c r="O23">
        <f t="shared" si="2"/>
        <v>7.5754518494914422E-2</v>
      </c>
      <c r="Q23" s="2">
        <f t="shared" si="3"/>
        <v>27611.934000000001</v>
      </c>
      <c r="AA23">
        <v>7</v>
      </c>
      <c r="AB23" t="s">
        <v>32</v>
      </c>
      <c r="AD23" t="s">
        <v>34</v>
      </c>
    </row>
    <row r="24" spans="1:30">
      <c r="A24" t="s">
        <v>33</v>
      </c>
      <c r="C24" s="17">
        <v>42631.47</v>
      </c>
      <c r="D24" s="6"/>
      <c r="E24">
        <f t="shared" si="0"/>
        <v>17775.158314576609</v>
      </c>
      <c r="F24">
        <f t="shared" si="1"/>
        <v>17775</v>
      </c>
      <c r="G24">
        <f t="shared" si="4"/>
        <v>8.1450000005133916E-2</v>
      </c>
      <c r="I24">
        <f t="shared" si="5"/>
        <v>8.1450000005133916E-2</v>
      </c>
      <c r="O24">
        <f t="shared" si="2"/>
        <v>7.5770301782776203E-2</v>
      </c>
      <c r="Q24" s="2">
        <f t="shared" si="3"/>
        <v>27612.97</v>
      </c>
      <c r="AA24">
        <v>7</v>
      </c>
      <c r="AB24" t="s">
        <v>32</v>
      </c>
      <c r="AD24" t="s">
        <v>34</v>
      </c>
    </row>
    <row r="25" spans="1:30">
      <c r="A25" t="s">
        <v>33</v>
      </c>
      <c r="C25" s="17">
        <v>42632.498</v>
      </c>
      <c r="E25">
        <f t="shared" si="0"/>
        <v>17777.156440847302</v>
      </c>
      <c r="F25">
        <f t="shared" si="1"/>
        <v>17777</v>
      </c>
      <c r="G25">
        <f t="shared" si="4"/>
        <v>8.0485999998927582E-2</v>
      </c>
      <c r="I25">
        <f t="shared" si="5"/>
        <v>8.0485999998927582E-2</v>
      </c>
      <c r="O25">
        <f t="shared" si="2"/>
        <v>7.5786085070637957E-2</v>
      </c>
      <c r="Q25" s="2">
        <f t="shared" si="3"/>
        <v>27613.998</v>
      </c>
      <c r="AA25">
        <v>7</v>
      </c>
      <c r="AB25" t="s">
        <v>32</v>
      </c>
      <c r="AD25" t="s">
        <v>34</v>
      </c>
    </row>
    <row r="26" spans="1:30">
      <c r="A26" t="s">
        <v>33</v>
      </c>
      <c r="C26" s="17">
        <v>42633.498</v>
      </c>
      <c r="D26" s="6"/>
      <c r="E26">
        <f t="shared" si="0"/>
        <v>17779.100143445256</v>
      </c>
      <c r="F26">
        <f t="shared" si="1"/>
        <v>17779</v>
      </c>
      <c r="G26">
        <f t="shared" si="4"/>
        <v>5.1522000001568813E-2</v>
      </c>
      <c r="I26">
        <f t="shared" si="5"/>
        <v>5.1522000001568813E-2</v>
      </c>
      <c r="O26">
        <f t="shared" si="2"/>
        <v>7.5801868358499738E-2</v>
      </c>
      <c r="Q26" s="2">
        <f t="shared" si="3"/>
        <v>27614.998</v>
      </c>
      <c r="AA26">
        <v>7</v>
      </c>
      <c r="AB26" t="s">
        <v>32</v>
      </c>
      <c r="AD26" t="s">
        <v>34</v>
      </c>
    </row>
    <row r="27" spans="1:30">
      <c r="A27" t="s">
        <v>35</v>
      </c>
      <c r="C27" s="17">
        <v>43734.531000000003</v>
      </c>
      <c r="D27" s="6"/>
      <c r="E27">
        <f t="shared" si="0"/>
        <v>19919.180845977127</v>
      </c>
      <c r="F27">
        <f t="shared" si="1"/>
        <v>19919</v>
      </c>
      <c r="G27">
        <f t="shared" si="4"/>
        <v>9.3042000007699244E-2</v>
      </c>
      <c r="I27">
        <f t="shared" si="5"/>
        <v>9.3042000007699244E-2</v>
      </c>
      <c r="O27">
        <f t="shared" si="2"/>
        <v>9.2689986370590463E-2</v>
      </c>
      <c r="Q27" s="2">
        <f t="shared" si="3"/>
        <v>28716.031000000003</v>
      </c>
      <c r="AA27">
        <v>10</v>
      </c>
      <c r="AB27" t="s">
        <v>32</v>
      </c>
      <c r="AD27" t="s">
        <v>34</v>
      </c>
    </row>
    <row r="28" spans="1:30">
      <c r="A28" t="s">
        <v>35</v>
      </c>
      <c r="C28" s="17">
        <v>43735.557000000001</v>
      </c>
      <c r="D28" s="6"/>
      <c r="E28">
        <f t="shared" si="0"/>
        <v>19921.175084842624</v>
      </c>
      <c r="F28">
        <f t="shared" si="1"/>
        <v>19921</v>
      </c>
      <c r="G28">
        <f t="shared" si="4"/>
        <v>9.0078000001085456E-2</v>
      </c>
      <c r="I28">
        <f t="shared" si="5"/>
        <v>9.0078000001085456E-2</v>
      </c>
      <c r="O28">
        <f t="shared" si="2"/>
        <v>9.2705769658452217E-2</v>
      </c>
      <c r="Q28" s="2">
        <f t="shared" si="3"/>
        <v>28717.057000000001</v>
      </c>
      <c r="AA28">
        <v>10</v>
      </c>
      <c r="AB28" t="s">
        <v>32</v>
      </c>
      <c r="AD28" t="s">
        <v>34</v>
      </c>
    </row>
    <row r="29" spans="1:30">
      <c r="A29" t="s">
        <v>36</v>
      </c>
      <c r="C29" s="17">
        <v>43812.222000000002</v>
      </c>
      <c r="D29" s="6"/>
      <c r="E29">
        <f t="shared" si="0"/>
        <v>20070.189044514686</v>
      </c>
      <c r="F29">
        <f t="shared" si="1"/>
        <v>20070</v>
      </c>
      <c r="G29">
        <f t="shared" si="4"/>
        <v>9.7260000002279412E-2</v>
      </c>
      <c r="I29">
        <f t="shared" si="5"/>
        <v>9.7260000002279412E-2</v>
      </c>
      <c r="O29">
        <f t="shared" si="2"/>
        <v>9.3881624604153877E-2</v>
      </c>
      <c r="Q29" s="2">
        <f t="shared" si="3"/>
        <v>28793.722000000002</v>
      </c>
      <c r="AA29">
        <v>11</v>
      </c>
      <c r="AB29" t="s">
        <v>32</v>
      </c>
      <c r="AD29" t="s">
        <v>34</v>
      </c>
    </row>
    <row r="30" spans="1:30">
      <c r="A30" t="s">
        <v>36</v>
      </c>
      <c r="C30" s="17">
        <v>43814.262999999999</v>
      </c>
      <c r="D30" s="6"/>
      <c r="E30">
        <f t="shared" si="0"/>
        <v>20074.156141517102</v>
      </c>
      <c r="F30">
        <f t="shared" si="1"/>
        <v>20074</v>
      </c>
      <c r="G30">
        <f t="shared" si="4"/>
        <v>8.0332000005000737E-2</v>
      </c>
      <c r="I30">
        <f t="shared" si="5"/>
        <v>8.0332000005000737E-2</v>
      </c>
      <c r="O30">
        <f t="shared" si="2"/>
        <v>9.3913191179877412E-2</v>
      </c>
      <c r="Q30" s="2">
        <f t="shared" si="3"/>
        <v>28795.762999999999</v>
      </c>
      <c r="AA30">
        <v>10</v>
      </c>
      <c r="AB30" t="s">
        <v>32</v>
      </c>
      <c r="AD30" t="s">
        <v>34</v>
      </c>
    </row>
    <row r="31" spans="1:30">
      <c r="A31" t="s">
        <v>37</v>
      </c>
      <c r="C31" s="17">
        <v>44087.468000000001</v>
      </c>
      <c r="D31" s="6"/>
      <c r="E31">
        <f t="shared" si="0"/>
        <v>20605.185409790825</v>
      </c>
      <c r="F31">
        <f t="shared" si="1"/>
        <v>20605</v>
      </c>
      <c r="G31">
        <f t="shared" si="4"/>
        <v>9.5390000002225861E-2</v>
      </c>
      <c r="I31">
        <f t="shared" si="5"/>
        <v>9.5390000002225861E-2</v>
      </c>
      <c r="O31">
        <f t="shared" si="2"/>
        <v>9.8103654107176544E-2</v>
      </c>
      <c r="Q31" s="2">
        <f t="shared" si="3"/>
        <v>29068.968000000001</v>
      </c>
      <c r="AA31">
        <v>7</v>
      </c>
      <c r="AB31" t="s">
        <v>32</v>
      </c>
      <c r="AD31" t="s">
        <v>34</v>
      </c>
    </row>
    <row r="32" spans="1:30">
      <c r="A32" t="s">
        <v>37</v>
      </c>
      <c r="C32" s="17">
        <v>44090.550999999999</v>
      </c>
      <c r="D32" s="6"/>
      <c r="E32">
        <f t="shared" si="0"/>
        <v>20611.17784490031</v>
      </c>
      <c r="F32">
        <f t="shared" si="1"/>
        <v>20611</v>
      </c>
      <c r="G32">
        <f t="shared" si="4"/>
        <v>9.1498000001593027E-2</v>
      </c>
      <c r="I32">
        <f t="shared" si="5"/>
        <v>9.1498000001593027E-2</v>
      </c>
      <c r="O32">
        <f t="shared" si="2"/>
        <v>9.815100397076186E-2</v>
      </c>
      <c r="Q32" s="2">
        <f t="shared" si="3"/>
        <v>29072.050999999999</v>
      </c>
      <c r="AA32">
        <v>8</v>
      </c>
      <c r="AB32" t="s">
        <v>32</v>
      </c>
      <c r="AD32" t="s">
        <v>34</v>
      </c>
    </row>
    <row r="33" spans="1:30">
      <c r="A33" t="s">
        <v>38</v>
      </c>
      <c r="C33" s="17">
        <v>44118.358999999997</v>
      </c>
      <c r="D33" s="6"/>
      <c r="E33">
        <f t="shared" si="0"/>
        <v>20665.228326744178</v>
      </c>
      <c r="F33">
        <f t="shared" si="1"/>
        <v>20665</v>
      </c>
      <c r="G33">
        <f t="shared" si="4"/>
        <v>0.11746999999741092</v>
      </c>
      <c r="I33">
        <f t="shared" si="5"/>
        <v>0.11746999999741092</v>
      </c>
      <c r="O33">
        <f t="shared" si="2"/>
        <v>9.857715274302957E-2</v>
      </c>
      <c r="Q33" s="2">
        <f t="shared" si="3"/>
        <v>29099.858999999997</v>
      </c>
      <c r="AA33">
        <v>7</v>
      </c>
      <c r="AB33" t="s">
        <v>32</v>
      </c>
      <c r="AD33" t="s">
        <v>34</v>
      </c>
    </row>
    <row r="34" spans="1:30">
      <c r="A34" t="s">
        <v>38</v>
      </c>
      <c r="C34" s="17">
        <v>44186.249000000003</v>
      </c>
      <c r="D34" s="6"/>
      <c r="E34">
        <f t="shared" si="0"/>
        <v>20797.186296119216</v>
      </c>
      <c r="F34">
        <f t="shared" si="1"/>
        <v>20797</v>
      </c>
      <c r="G34">
        <f t="shared" si="4"/>
        <v>9.5846000003803056E-2</v>
      </c>
      <c r="I34">
        <f t="shared" si="5"/>
        <v>9.5846000003803056E-2</v>
      </c>
      <c r="O34">
        <f t="shared" si="2"/>
        <v>9.9618849741906171E-2</v>
      </c>
      <c r="Q34" s="2">
        <f t="shared" si="3"/>
        <v>29167.749000000003</v>
      </c>
      <c r="AA34">
        <v>6</v>
      </c>
      <c r="AB34" t="s">
        <v>32</v>
      </c>
      <c r="AD34" t="s">
        <v>34</v>
      </c>
    </row>
    <row r="35" spans="1:30">
      <c r="A35" t="s">
        <v>39</v>
      </c>
      <c r="C35" s="24">
        <v>44458.447999999997</v>
      </c>
      <c r="D35" s="25" t="s">
        <v>54</v>
      </c>
      <c r="E35" s="18">
        <f t="shared" si="0"/>
        <v>21326.260199579381</v>
      </c>
      <c r="F35" s="18">
        <f t="shared" si="1"/>
        <v>21326.5</v>
      </c>
      <c r="I35" s="18">
        <v>-0.1233730000021751</v>
      </c>
      <c r="J35" s="18"/>
      <c r="O35">
        <f t="shared" si="2"/>
        <v>0.10379747520330899</v>
      </c>
      <c r="Q35" s="2">
        <f t="shared" si="3"/>
        <v>29439.947999999997</v>
      </c>
      <c r="AA35">
        <v>6</v>
      </c>
      <c r="AB35" t="s">
        <v>32</v>
      </c>
      <c r="AD35" t="s">
        <v>34</v>
      </c>
    </row>
    <row r="36" spans="1:30">
      <c r="A36" t="s">
        <v>39</v>
      </c>
      <c r="C36" s="17">
        <v>44461.512999999999</v>
      </c>
      <c r="D36" s="6"/>
      <c r="E36">
        <f t="shared" si="0"/>
        <v>21332.217648042111</v>
      </c>
      <c r="F36">
        <f t="shared" si="1"/>
        <v>21332</v>
      </c>
      <c r="G36">
        <f t="shared" si="4"/>
        <v>0.11197600000014063</v>
      </c>
      <c r="I36">
        <f t="shared" si="5"/>
        <v>0.11197600000014063</v>
      </c>
      <c r="O36">
        <f t="shared" si="2"/>
        <v>0.10384087924492887</v>
      </c>
      <c r="Q36" s="2">
        <f t="shared" si="3"/>
        <v>29443.012999999999</v>
      </c>
      <c r="AA36">
        <v>6</v>
      </c>
      <c r="AB36" t="s">
        <v>32</v>
      </c>
      <c r="AD36" t="s">
        <v>34</v>
      </c>
    </row>
    <row r="37" spans="1:30">
      <c r="A37" t="s">
        <v>41</v>
      </c>
      <c r="C37" s="17">
        <v>44525.3</v>
      </c>
      <c r="D37" s="6"/>
      <c r="E37">
        <f t="shared" si="0"/>
        <v>21456.200605657741</v>
      </c>
      <c r="F37">
        <f t="shared" si="1"/>
        <v>21456</v>
      </c>
      <c r="G37">
        <f t="shared" si="4"/>
        <v>0.10320800000772579</v>
      </c>
      <c r="I37">
        <f t="shared" si="5"/>
        <v>0.10320800000772579</v>
      </c>
      <c r="O37">
        <f t="shared" si="2"/>
        <v>0.10481944309235842</v>
      </c>
      <c r="Q37" s="2">
        <f t="shared" si="3"/>
        <v>29506.800000000003</v>
      </c>
      <c r="AA37">
        <v>26</v>
      </c>
      <c r="AB37" t="s">
        <v>40</v>
      </c>
      <c r="AD37" t="s">
        <v>34</v>
      </c>
    </row>
    <row r="38" spans="1:30">
      <c r="A38" t="s">
        <v>42</v>
      </c>
      <c r="C38" s="17">
        <v>44731.614000000001</v>
      </c>
      <c r="D38" s="6"/>
      <c r="E38">
        <f t="shared" si="0"/>
        <v>21857.213663451788</v>
      </c>
      <c r="F38">
        <f t="shared" si="1"/>
        <v>21857</v>
      </c>
      <c r="G38">
        <f t="shared" si="4"/>
        <v>0.10992600000463426</v>
      </c>
      <c r="I38">
        <f t="shared" si="5"/>
        <v>0.10992600000463426</v>
      </c>
      <c r="O38">
        <f t="shared" si="2"/>
        <v>0.10798399230864271</v>
      </c>
      <c r="Q38" s="2">
        <f t="shared" si="3"/>
        <v>29713.114000000001</v>
      </c>
      <c r="AA38">
        <v>5</v>
      </c>
      <c r="AB38" t="s">
        <v>32</v>
      </c>
      <c r="AD38" t="s">
        <v>34</v>
      </c>
    </row>
    <row r="39" spans="1:30">
      <c r="A39" t="s">
        <v>43</v>
      </c>
      <c r="B39" s="6" t="s">
        <v>47</v>
      </c>
      <c r="C39" s="17">
        <v>44790.536999999997</v>
      </c>
      <c r="D39" s="6"/>
      <c r="E39">
        <f t="shared" si="0"/>
        <v>21971.742451630958</v>
      </c>
      <c r="F39">
        <f t="shared" si="1"/>
        <v>21971.5</v>
      </c>
      <c r="G39">
        <f t="shared" si="4"/>
        <v>0.12473699999827659</v>
      </c>
      <c r="I39">
        <f t="shared" si="5"/>
        <v>0.12473699999827659</v>
      </c>
      <c r="O39">
        <f t="shared" si="2"/>
        <v>0.10888758553872886</v>
      </c>
      <c r="Q39" s="2">
        <f t="shared" si="3"/>
        <v>29772.036999999997</v>
      </c>
      <c r="AA39">
        <v>6</v>
      </c>
      <c r="AB39" t="s">
        <v>32</v>
      </c>
      <c r="AD39" t="s">
        <v>34</v>
      </c>
    </row>
    <row r="40" spans="1:30">
      <c r="A40" t="s">
        <v>43</v>
      </c>
      <c r="B40" s="6" t="s">
        <v>47</v>
      </c>
      <c r="C40" s="17">
        <v>44791.546999999999</v>
      </c>
      <c r="D40" s="6"/>
      <c r="E40">
        <f t="shared" si="0"/>
        <v>21973.705591254897</v>
      </c>
      <c r="F40">
        <f t="shared" si="1"/>
        <v>21973.5</v>
      </c>
      <c r="G40">
        <f t="shared" si="4"/>
        <v>0.10577300000295509</v>
      </c>
      <c r="I40">
        <f t="shared" si="5"/>
        <v>0.10577300000295509</v>
      </c>
      <c r="O40">
        <f t="shared" si="2"/>
        <v>0.10890336882659064</v>
      </c>
      <c r="Q40" s="2">
        <f t="shared" si="3"/>
        <v>29773.046999999999</v>
      </c>
      <c r="AA40">
        <v>5</v>
      </c>
      <c r="AB40" t="s">
        <v>32</v>
      </c>
      <c r="AD40" t="s">
        <v>34</v>
      </c>
    </row>
    <row r="41" spans="1:30">
      <c r="A41" t="s">
        <v>43</v>
      </c>
      <c r="B41" s="6"/>
      <c r="C41" s="17">
        <v>44817.527999999998</v>
      </c>
      <c r="D41" s="6"/>
      <c r="E41">
        <f t="shared" si="0"/>
        <v>22024.204928452309</v>
      </c>
      <c r="F41">
        <f t="shared" si="1"/>
        <v>22024</v>
      </c>
      <c r="G41">
        <f t="shared" si="4"/>
        <v>0.10543200000392972</v>
      </c>
      <c r="I41">
        <f t="shared" si="5"/>
        <v>0.10543200000392972</v>
      </c>
      <c r="O41">
        <f t="shared" si="2"/>
        <v>0.10930189684510026</v>
      </c>
      <c r="Q41" s="2">
        <f t="shared" si="3"/>
        <v>29799.027999999998</v>
      </c>
      <c r="AA41">
        <v>16</v>
      </c>
      <c r="AB41" t="s">
        <v>40</v>
      </c>
      <c r="AD41" t="s">
        <v>34</v>
      </c>
    </row>
    <row r="42" spans="1:30">
      <c r="A42" t="s">
        <v>43</v>
      </c>
      <c r="B42" s="6"/>
      <c r="C42" s="17">
        <v>44868.474000000002</v>
      </c>
      <c r="D42" s="6"/>
      <c r="E42">
        <f t="shared" si="0"/>
        <v>22123.228801007623</v>
      </c>
      <c r="F42">
        <f t="shared" si="1"/>
        <v>22123</v>
      </c>
      <c r="G42">
        <f t="shared" si="4"/>
        <v>0.11771400000725407</v>
      </c>
      <c r="I42">
        <f t="shared" si="5"/>
        <v>0.11771400000725407</v>
      </c>
      <c r="O42">
        <f t="shared" si="2"/>
        <v>0.11008316959425772</v>
      </c>
      <c r="Q42" s="2">
        <f t="shared" si="3"/>
        <v>29849.974000000002</v>
      </c>
      <c r="AA42">
        <v>16</v>
      </c>
      <c r="AB42" t="s">
        <v>40</v>
      </c>
      <c r="AD42" t="s">
        <v>34</v>
      </c>
    </row>
    <row r="43" spans="1:30">
      <c r="A43" t="s">
        <v>44</v>
      </c>
      <c r="B43" s="6"/>
      <c r="C43" s="17">
        <v>44897.294999999998</v>
      </c>
      <c r="D43" s="6"/>
      <c r="E43">
        <f t="shared" si="0"/>
        <v>22179.248253583217</v>
      </c>
      <c r="F43">
        <f t="shared" si="1"/>
        <v>22179</v>
      </c>
      <c r="G43">
        <f t="shared" si="4"/>
        <v>0.12772200000472367</v>
      </c>
      <c r="I43">
        <f t="shared" si="5"/>
        <v>0.12772200000472367</v>
      </c>
      <c r="O43">
        <f t="shared" si="2"/>
        <v>0.11052510165438721</v>
      </c>
      <c r="Q43" s="2">
        <f t="shared" si="3"/>
        <v>29878.794999999998</v>
      </c>
      <c r="AA43">
        <v>6</v>
      </c>
      <c r="AB43" t="s">
        <v>32</v>
      </c>
      <c r="AD43" t="s">
        <v>34</v>
      </c>
    </row>
    <row r="44" spans="1:30">
      <c r="A44" t="s">
        <v>45</v>
      </c>
      <c r="B44" s="6"/>
      <c r="C44" s="17">
        <v>45527.53</v>
      </c>
      <c r="D44" s="6"/>
      <c r="E44">
        <f t="shared" si="0"/>
        <v>23404.237660404058</v>
      </c>
      <c r="F44">
        <f t="shared" si="1"/>
        <v>23404</v>
      </c>
      <c r="G44">
        <f t="shared" si="4"/>
        <v>0.12227200000052107</v>
      </c>
      <c r="I44">
        <f t="shared" si="5"/>
        <v>0.12227200000052107</v>
      </c>
      <c r="O44">
        <f t="shared" si="2"/>
        <v>0.12019236546971949</v>
      </c>
      <c r="Q44" s="2">
        <f t="shared" si="3"/>
        <v>30509.03</v>
      </c>
      <c r="AA44">
        <v>5</v>
      </c>
      <c r="AB44" t="s">
        <v>32</v>
      </c>
      <c r="AD44" t="s">
        <v>34</v>
      </c>
    </row>
    <row r="45" spans="1:30">
      <c r="A45" t="s">
        <v>46</v>
      </c>
      <c r="B45" s="6" t="s">
        <v>47</v>
      </c>
      <c r="C45" s="17">
        <v>45548.36</v>
      </c>
      <c r="D45" s="6"/>
      <c r="E45">
        <f t="shared" si="0"/>
        <v>23444.72498551942</v>
      </c>
      <c r="F45">
        <f t="shared" si="1"/>
        <v>23444.5</v>
      </c>
      <c r="G45">
        <f t="shared" si="4"/>
        <v>0.11575100000482053</v>
      </c>
      <c r="I45">
        <f t="shared" si="5"/>
        <v>0.11575100000482053</v>
      </c>
      <c r="O45">
        <f t="shared" si="2"/>
        <v>0.12051197704892029</v>
      </c>
      <c r="Q45" s="2">
        <f t="shared" si="3"/>
        <v>30529.86</v>
      </c>
      <c r="AA45">
        <v>7</v>
      </c>
      <c r="AB45" t="s">
        <v>32</v>
      </c>
      <c r="AD45" t="s">
        <v>34</v>
      </c>
    </row>
    <row r="46" spans="1:30">
      <c r="A46" t="s">
        <v>46</v>
      </c>
      <c r="B46" s="6" t="s">
        <v>47</v>
      </c>
      <c r="C46" s="17">
        <v>45550.413</v>
      </c>
      <c r="D46" s="6"/>
      <c r="E46">
        <f t="shared" si="0"/>
        <v>23448.715406953019</v>
      </c>
      <c r="F46">
        <f t="shared" si="1"/>
        <v>23448.5</v>
      </c>
      <c r="G46">
        <f t="shared" si="4"/>
        <v>0.11082300000271061</v>
      </c>
      <c r="I46">
        <f t="shared" si="5"/>
        <v>0.11082300000271061</v>
      </c>
      <c r="O46">
        <f t="shared" si="2"/>
        <v>0.12054354362464383</v>
      </c>
      <c r="Q46" s="2">
        <f t="shared" si="3"/>
        <v>30531.913</v>
      </c>
      <c r="AA46">
        <v>15</v>
      </c>
      <c r="AB46" t="s">
        <v>40</v>
      </c>
      <c r="AD46" t="s">
        <v>34</v>
      </c>
    </row>
    <row r="47" spans="1:30">
      <c r="A47" s="13" t="s">
        <v>49</v>
      </c>
      <c r="B47" s="14" t="s">
        <v>50</v>
      </c>
      <c r="C47" s="15">
        <v>53653.634100000003</v>
      </c>
      <c r="D47" s="15">
        <v>2.9999999999999997E-4</v>
      </c>
      <c r="E47">
        <f t="shared" si="0"/>
        <v>39198.967310809719</v>
      </c>
      <c r="F47" s="19">
        <f>ROUND(2*E47,0)/2-0.5</f>
        <v>39198.5</v>
      </c>
      <c r="G47">
        <f t="shared" si="4"/>
        <v>0.24042300000292016</v>
      </c>
      <c r="J47">
        <f>+G47</f>
        <v>0.24042300000292016</v>
      </c>
      <c r="O47">
        <f t="shared" si="2"/>
        <v>0.24483693553605923</v>
      </c>
      <c r="Q47" s="2">
        <f t="shared" si="3"/>
        <v>38635.134100000003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2024-01-11T05:38:51Z</dcterms:modified>
</cp:coreProperties>
</file>