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57733BE-E0B3-40E5-B8ED-D3291046C5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C7" i="1"/>
  <c r="D9" i="1"/>
  <c r="E21" i="1"/>
  <c r="F21" i="1"/>
  <c r="G21" i="1"/>
  <c r="I21" i="1"/>
  <c r="E9" i="1"/>
  <c r="D8" i="1"/>
  <c r="F16" i="1"/>
  <c r="C17" i="1"/>
  <c r="Q21" i="1"/>
  <c r="G22" i="1"/>
  <c r="K22" i="1"/>
  <c r="C12" i="1"/>
  <c r="C11" i="1"/>
  <c r="O21" i="1" l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<sst xmlns="http://schemas.openxmlformats.org/spreadsheetml/2006/main" count="55" uniqueCount="49">
  <si>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</si>
  <si>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</si>
  <si>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</si>
  <si>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</si>
  <si>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</si>
  <si>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</si>
  <si>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</si>
  <si>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</si>
  <si>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</si>
  <si>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</si>
  <si>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</si>
  <si>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</si>
  <si>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</si>
  <si>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</si>
  <si>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</si>
  <si>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</si>
  <si>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</si>
  <si>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</si>
  <si>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</si>
  <si>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</si>
  <si>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</si>
  <si>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</si>
  <si>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</si>
  <si>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</si>
  <si>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</si>
  <si>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</si>
  <si>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</si>
  <si>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</si>
  <si>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</si>
  <si>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</si>
  <si>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</si>
  <si>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</si>
  <si>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</si>
  <si>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</si>
  <si>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</si>
  <si>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</si>
  <si>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</si>
  <si>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</si>
  <si>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</si>
  <si>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</si>
  <si>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</si>
  <si>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</si>
  <si>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G0512-0194</t>
  </si>
  <si>
    <t>2015K</t>
  </si>
  <si>
    <t>??</t>
  </si>
  <si>
    <t>OEJV 172</t>
  </si>
  <si>
    <t>OEJV 0172</t>
  </si>
  <si>
    <t>I</t>
  </si>
  <si>
    <t>Aqr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</si>
</sst>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1" xfId="0" applyFont="1" applyFill="1" applyBorder="1">
      <alignment vertical="top"/>
    </xf>
    <xf numFmtId="0" fontId="16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5" fillId="2" borderId="1" xfId="0" applyFont="1" applyFill="1" applyBorder="1" applyAlignment="1">
      <alignment horizontal="left"/>
    </xf>
    <xf numFmtId="0" fontId="16" fillId="0" borderId="1" xfId="0" applyFont="1" applyBorder="1">
      <alignment vertical="top"/>
    </xf>
    <xf numFmtId="0" fontId="5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172" fontId="18" fillId="0" borderId="0" xfId="0" applyNumberFormat="1" applyFont="1" applyFill="1" applyBorder="1" applyAlignment="1" applyProtection="1">
      <alignment horizontal="lef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G0512-0194 -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7C-4B5F-B796-B016E95260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7C-4B5F-B796-B016E95260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7C-4B5F-B796-B016E95260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2.1499999995285179E-2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7C-4B5F-B796-B016E95260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7C-4B5F-B796-B016E95260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7C-4B5F-B796-B016E95260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7C-4B5F-B796-B016E95260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2.1499999995285179E-2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7C-4B5F-B796-B016E95260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7C-4B5F-B796-B016E9526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240016"/>
        <c:axId val="1"/>
      </c:scatterChart>
      <c:valAx>
        <c:axId val="52324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24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5C2FB0-9BD0-5504-4291-05FD81EBE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42</v>
      </c>
      <c r="F1" s="34" t="s">
        <v>42</v>
      </c>
      <c r="G1" s="35" t="s">
        <v>43</v>
      </c>
      <c r="H1" s="35"/>
      <c r="I1" s="36" t="s">
        <v>42</v>
      </c>
      <c r="J1" s="37" t="s">
        <v>42</v>
      </c>
      <c r="K1" s="38">
        <v>20.485900000000001</v>
      </c>
      <c r="L1" s="38">
        <v>0.27189999999999998</v>
      </c>
      <c r="M1" s="39">
        <v>51420.974000000002</v>
      </c>
      <c r="N1" s="40">
        <v>0.51349999999999996</v>
      </c>
      <c r="O1" s="38"/>
    </row>
    <row r="2" spans="1:15" x14ac:dyDescent="0.2">
      <c r="A2" t="s">
        <v>23</v>
      </c>
      <c r="B2" t="s">
        <v>44</v>
      </c>
      <c r="C2" s="30"/>
      <c r="D2" s="38" t="s">
        <v>48</v>
      </c>
    </row>
    <row r="3" spans="1:15" ht="13.5" thickBot="1" x14ac:dyDescent="0.25"/>
    <row r="4" spans="1:15" ht="14.25" thickTop="1" thickBot="1" x14ac:dyDescent="0.25">
      <c r="A4" s="4" t="s">
        <v>0</v>
      </c>
      <c r="C4" s="27" t="s">
        <v>37</v>
      </c>
      <c r="D4" s="28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f>M1</f>
        <v>51420.974000000002</v>
      </c>
      <c r="D7" s="31" t="s">
        <v>45</v>
      </c>
    </row>
    <row r="8" spans="1:15" x14ac:dyDescent="0.2">
      <c r="A8" t="s">
        <v>3</v>
      </c>
      <c r="C8" s="7">
        <f>N1</f>
        <v>0.51349999999999996</v>
      </c>
      <c r="D8" s="29" t="str">
        <f>D7</f>
        <v>OEJV 172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1">
        <f ca="1">INTERCEPT(INDIRECT($E$9):G992,INDIRECT($D$9):F992)</f>
        <v>0</v>
      </c>
      <c r="D11" s="11"/>
      <c r="E11" s="9"/>
    </row>
    <row r="12" spans="1:15" x14ac:dyDescent="0.2">
      <c r="A12" s="9" t="s">
        <v>16</v>
      </c>
      <c r="B12" s="9"/>
      <c r="C12" s="21">
        <f ca="1">SLOPE(INDIRECT($E$9):G992,INDIRECT($D$9):F992)</f>
        <v>2.002794596673049E-6</v>
      </c>
      <c r="D12" s="11"/>
      <c r="E12" s="9"/>
    </row>
    <row r="13" spans="1:15" x14ac:dyDescent="0.2">
      <c r="A13" s="9" t="s">
        <v>18</v>
      </c>
      <c r="B13" s="9"/>
      <c r="C13" s="11" t="s">
        <v>13</v>
      </c>
    </row>
    <row r="14" spans="1:15" x14ac:dyDescent="0.2">
      <c r="A14" s="9"/>
      <c r="B14" s="9"/>
      <c r="C14" s="9"/>
    </row>
    <row r="15" spans="1:15" x14ac:dyDescent="0.2">
      <c r="A15" s="12" t="s">
        <v>17</v>
      </c>
      <c r="B15" s="9"/>
      <c r="C15" s="13">
        <f ca="1">(C7+C11)+(C8+C12)*INT(MAX(F21:F3533))</f>
        <v>56933.417999999998</v>
      </c>
      <c r="E15" s="14" t="s">
        <v>34</v>
      </c>
      <c r="F15" s="32">
        <v>1</v>
      </c>
    </row>
    <row r="16" spans="1:15" x14ac:dyDescent="0.2">
      <c r="A16" s="16" t="s">
        <v>4</v>
      </c>
      <c r="B16" s="9"/>
      <c r="C16" s="17">
        <f ca="1">+C8+C12</f>
        <v>0.51350200279459668</v>
      </c>
      <c r="E16" s="14" t="s">
        <v>30</v>
      </c>
      <c r="F16" s="33">
        <f ca="1">NOW()+15018.5+$C$5/24</f>
        <v>60320.787074884254</v>
      </c>
    </row>
    <row r="17" spans="1:18" ht="13.5" thickBot="1" x14ac:dyDescent="0.25">
      <c r="A17" s="14" t="s">
        <v>27</v>
      </c>
      <c r="B17" s="9"/>
      <c r="C17" s="9">
        <f>COUNT(C21:C2191)</f>
        <v>2</v>
      </c>
      <c r="E17" s="14" t="s">
        <v>35</v>
      </c>
      <c r="F17" s="15">
        <f ca="1">ROUND(2*(F16-$C$7)/$C$8,0)/2+F15</f>
        <v>17332.5</v>
      </c>
    </row>
    <row r="18" spans="1:18" ht="14.25" thickTop="1" thickBot="1" x14ac:dyDescent="0.25">
      <c r="A18" s="16" t="s">
        <v>5</v>
      </c>
      <c r="B18" s="9"/>
      <c r="C18" s="19">
        <f ca="1">+C15</f>
        <v>56933.417999999998</v>
      </c>
      <c r="D18" s="20">
        <f ca="1">+C16</f>
        <v>0.51350200279459668</v>
      </c>
      <c r="E18" s="14" t="s">
        <v>36</v>
      </c>
      <c r="F18" s="23">
        <f ca="1">ROUND(2*(F16-$C$15)/$C$16,0)/2+F15</f>
        <v>6597.5</v>
      </c>
    </row>
    <row r="19" spans="1:18" ht="13.5" thickTop="1" x14ac:dyDescent="0.2">
      <c r="E19" s="14" t="s">
        <v>31</v>
      </c>
      <c r="F19" s="18">
        <f ca="1">+$C$15+$C$16*F18-15018.5-$C$5/24</f>
        <v>45303.143296770686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6" t="s">
        <v>33</v>
      </c>
    </row>
    <row r="21" spans="1:18" x14ac:dyDescent="0.2">
      <c r="A21" t="s">
        <v>45</v>
      </c>
      <c r="C21" s="7">
        <v>51420.974000000002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36402.474000000002</v>
      </c>
    </row>
    <row r="22" spans="1:18" x14ac:dyDescent="0.2">
      <c r="A22" s="41" t="s">
        <v>46</v>
      </c>
      <c r="B22" s="42" t="s">
        <v>47</v>
      </c>
      <c r="C22" s="43">
        <v>56933.417999999998</v>
      </c>
      <c r="D22" s="43">
        <v>8.0000000000000002E-3</v>
      </c>
      <c r="E22">
        <f>+(C22-C$7)/C$8</f>
        <v>10735.041869522875</v>
      </c>
      <c r="F22">
        <f>ROUND(2*E22,0)/2</f>
        <v>10735</v>
      </c>
      <c r="G22">
        <f>+C22-(C$7+F22*C$8)</f>
        <v>2.1499999995285179E-2</v>
      </c>
      <c r="K22">
        <f>+G22</f>
        <v>2.1499999995285179E-2</v>
      </c>
      <c r="O22">
        <f ca="1">+C$11+C$12*$F22</f>
        <v>2.1499999995285179E-2</v>
      </c>
      <c r="Q22" s="2">
        <f>+C22-15018.5</f>
        <v>41914.917999999998</v>
      </c>
    </row>
    <row r="23" spans="1:18" x14ac:dyDescent="0.2">
      <c r="C23" s="7"/>
      <c r="D23" s="7"/>
      <c r="Q23" s="2"/>
    </row>
    <row r="24" spans="1:18" x14ac:dyDescent="0.2">
      <c r="C24" s="7"/>
      <c r="D24" s="7"/>
      <c r="Q24" s="2"/>
    </row>
    <row r="25" spans="1:18" x14ac:dyDescent="0.2">
      <c r="C25" s="7"/>
      <c r="D25" s="7"/>
      <c r="Q25" s="2"/>
    </row>
    <row r="26" spans="1:18" x14ac:dyDescent="0.2">
      <c r="C26" s="7"/>
      <c r="D26" s="7"/>
      <c r="Q26" s="2"/>
    </row>
    <row r="27" spans="1:18" x14ac:dyDescent="0.2">
      <c r="C27" s="7"/>
      <c r="D27" s="7"/>
      <c r="Q27" s="2"/>
    </row>
    <row r="28" spans="1:18" x14ac:dyDescent="0.2">
      <c r="C28" s="7"/>
      <c r="D28" s="7"/>
      <c r="Q28" s="2"/>
    </row>
    <row r="29" spans="1:18" x14ac:dyDescent="0.2">
      <c r="C29" s="7"/>
      <c r="D29" s="7"/>
      <c r="Q29" s="2"/>
    </row>
    <row r="30" spans="1:18" x14ac:dyDescent="0.2">
      <c r="C30" s="7"/>
      <c r="D30" s="7"/>
      <c r="Q30" s="2"/>
    </row>
    <row r="31" spans="1:18" x14ac:dyDescent="0.2">
      <c r="C31" s="7"/>
      <c r="D31" s="7"/>
      <c r="Q31" s="2"/>
    </row>
    <row r="32" spans="1:18" x14ac:dyDescent="0.2">
      <c r="C32" s="7"/>
      <c r="D32" s="7"/>
      <c r="Q32" s="2"/>
    </row>
    <row r="33" spans="3:17" x14ac:dyDescent="0.2">
      <c r="C33" s="7"/>
      <c r="D33" s="7"/>
      <c r="Q33" s="2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2024-01-11T05:53:23Z</dcterms:modified>
</cp:coreProperties>
</file>