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BB91821-7F2A-42A8-8680-9C1C0A8CC74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R22" i="1"/>
  <c r="E23" i="1"/>
  <c r="F23" i="1"/>
  <c r="G23" i="1"/>
  <c r="J23" i="1"/>
  <c r="E24" i="1"/>
  <c r="F24" i="1"/>
  <c r="G24" i="1"/>
  <c r="J24" i="1"/>
  <c r="Q22" i="1"/>
  <c r="Q23" i="1"/>
  <c r="Q24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C15" i="1" l="1"/>
  <c r="O22" i="1"/>
  <c r="S22" i="1" s="1"/>
  <c r="O23" i="1"/>
  <c r="S23" i="1" s="1"/>
  <c r="O24" i="1"/>
  <c r="S24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<sst xmlns="http://schemas.openxmlformats.org/spreadsheetml/2006/main" count="60" uniqueCount="55">
  <si>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</si>
  <si>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</si>
  <si>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</si>
  <si>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</si>
  <si>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</si>
  <si>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</si>
  <si>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</si>
  <si>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</si>
  <si>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</si>
  <si>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</si>
  <si>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</si>
  <si>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</si>
  <si>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</si>
  <si>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</si>
  <si>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</si>
  <si>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</si>
  <si>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</si>
  <si>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</si>
  <si>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</si>
  <si>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</si>
  <si>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</si>
  <si>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</si>
  <si>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</si>
  <si>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</si>
  <si>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</si>
  <si>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</si>
  <si>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</si>
  <si>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</si>
  <si>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</si>
  <si>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</si>
  <si>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</si>
  <si>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</si>
  <si>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</si>
  <si>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</si>
  <si>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</si>
  <si>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</si>
  <si>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</si>
  <si>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</si>
  <si>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</si>
  <si>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</si>
  <si>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G5811-0437</t>
  </si>
  <si>
    <t>GSC 5811-0437</t>
  </si>
  <si>
    <t>G5811-0437_Aqr.xls</t>
  </si>
  <si>
    <t>EC</t>
  </si>
  <si>
    <t>Aqr</t>
  </si>
  <si>
    <t>VSX</t>
  </si>
  <si>
    <t>OEJV 0155</t>
  </si>
  <si>
    <t>I</t>
  </si>
  <si>
    <t>0,0100</t>
  </si>
  <si>
    <t>IBVS 6011</t>
  </si>
  <si>
    <t>IBVS 6042</t>
  </si>
  <si>
    <t>II</t>
  </si>
  <si>
    <t>OEJV</t>
  </si>
  <si>
    <t>BAD?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</si>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</sst>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5811-0437-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4863</c:v>
                </c:pt>
                <c:pt idx="2">
                  <c:v>8723</c:v>
                </c:pt>
                <c:pt idx="3">
                  <c:v>9943.5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B4-42F5-B332-42F49270D3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4863</c:v>
                </c:pt>
                <c:pt idx="2">
                  <c:v>8723</c:v>
                </c:pt>
                <c:pt idx="3">
                  <c:v>9943.5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B4-42F5-B332-42F49270D3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4863</c:v>
                </c:pt>
                <c:pt idx="2">
                  <c:v>8723</c:v>
                </c:pt>
                <c:pt idx="3">
                  <c:v>9943.5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-6.8010000031790696E-3</c:v>
                </c:pt>
                <c:pt idx="3">
                  <c:v>-7.9344999976456165E-3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B4-42F5-B332-42F49270D3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4863</c:v>
                </c:pt>
                <c:pt idx="2">
                  <c:v>8723</c:v>
                </c:pt>
                <c:pt idx="3">
                  <c:v>9943.5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B4-42F5-B332-42F49270D3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4863</c:v>
                </c:pt>
                <c:pt idx="2">
                  <c:v>8723</c:v>
                </c:pt>
                <c:pt idx="3">
                  <c:v>9943.5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B4-42F5-B332-42F49270D3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4863</c:v>
                </c:pt>
                <c:pt idx="2">
                  <c:v>8723</c:v>
                </c:pt>
                <c:pt idx="3">
                  <c:v>9943.5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B4-42F5-B332-42F49270D3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4863</c:v>
                </c:pt>
                <c:pt idx="2">
                  <c:v>8723</c:v>
                </c:pt>
                <c:pt idx="3">
                  <c:v>9943.5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B4-42F5-B332-42F49270D3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4863</c:v>
                </c:pt>
                <c:pt idx="2">
                  <c:v>8723</c:v>
                </c:pt>
                <c:pt idx="3">
                  <c:v>9943.5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1.0976324815520182E-5</c:v>
                </c:pt>
                <c:pt idx="1">
                  <c:v>-3.8364974976334695E-3</c:v>
                </c:pt>
                <c:pt idx="2">
                  <c:v>-6.8904248993717178E-3</c:v>
                </c:pt>
                <c:pt idx="3">
                  <c:v>-7.8560514262684886E-3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B4-42F5-B332-42F49270D38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4863</c:v>
                </c:pt>
                <c:pt idx="2">
                  <c:v>8723</c:v>
                </c:pt>
                <c:pt idx="3">
                  <c:v>9943.5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-1.0980999999446794E-2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B4-42F5-B332-42F49270D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437240"/>
        <c:axId val="1"/>
      </c:scatterChart>
      <c:valAx>
        <c:axId val="571437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437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744360902255"/>
          <c:y val="0.92375366568914952"/>
          <c:w val="0.7639097744360902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5F94F4-3B9C-918D-F334-BF989E093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t="s">
        <v>42</v>
      </c>
    </row>
    <row r="2" spans="1:7" x14ac:dyDescent="0.2">
      <c r="A2" t="s">
        <v>23</v>
      </c>
      <c r="B2" t="s">
        <v>43</v>
      </c>
      <c r="C2" s="31" t="s">
        <v>39</v>
      </c>
      <c r="D2" s="3" t="s">
        <v>44</v>
      </c>
      <c r="E2" s="32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38</v>
      </c>
      <c r="D4" s="29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53270.616999999998</v>
      </c>
      <c r="D7" s="30" t="s">
        <v>45</v>
      </c>
    </row>
    <row r="8" spans="1:7" x14ac:dyDescent="0.2">
      <c r="A8" t="s">
        <v>3</v>
      </c>
      <c r="C8" s="38">
        <v>0.29738700000000001</v>
      </c>
      <c r="D8" s="30" t="s">
        <v>45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1.0976324815520182E-5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-7.911729020047275E-7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60320.793041203702</v>
      </c>
    </row>
    <row r="15" spans="1:7" x14ac:dyDescent="0.2">
      <c r="A15" s="12" t="s">
        <v>17</v>
      </c>
      <c r="B15" s="10"/>
      <c r="C15" s="13">
        <f ca="1">(C7+C11)+(C8+C12)*INT(MAX(F21:F3533))</f>
        <v>56227.528085344158</v>
      </c>
      <c r="D15" s="14" t="s">
        <v>36</v>
      </c>
      <c r="E15" s="15">
        <f ca="1">ROUND(2*(E14-$C$7)/$C$8,0)/2+E13</f>
        <v>23708</v>
      </c>
    </row>
    <row r="16" spans="1:7" x14ac:dyDescent="0.2">
      <c r="A16" s="16" t="s">
        <v>4</v>
      </c>
      <c r="B16" s="10"/>
      <c r="C16" s="17">
        <f ca="1">+C8+C12</f>
        <v>0.29738620882709799</v>
      </c>
      <c r="D16" s="14" t="s">
        <v>37</v>
      </c>
      <c r="E16" s="24">
        <f ca="1">ROUND(2*(E14-$C$15)/$C$16,0)/2+E13</f>
        <v>13765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45302.945083182502</v>
      </c>
    </row>
    <row r="18" spans="1:19" ht="14.25" thickTop="1" thickBot="1" x14ac:dyDescent="0.25">
      <c r="A18" s="16" t="s">
        <v>5</v>
      </c>
      <c r="B18" s="10"/>
      <c r="C18" s="19">
        <f ca="1">+C15</f>
        <v>56227.528085344158</v>
      </c>
      <c r="D18" s="20">
        <f ca="1">+C16</f>
        <v>0.29738620882709799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4.1254570441157786E-3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27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53</v>
      </c>
    </row>
    <row r="21" spans="1:19" x14ac:dyDescent="0.2">
      <c r="A21" t="str">
        <f>D7</f>
        <v>VSX</v>
      </c>
      <c r="C21" s="8">
        <f>C$7</f>
        <v>53270.616999999998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1.0976324815520182E-5</v>
      </c>
      <c r="Q21" s="2">
        <f>+C21-15018.5</f>
        <v>38252.116999999998</v>
      </c>
      <c r="S21">
        <f ca="1">+(O21-G21)^2</f>
        <v>1.2047970645580416E-10</v>
      </c>
    </row>
    <row r="22" spans="1:19" x14ac:dyDescent="0.2">
      <c r="A22" s="33" t="s">
        <v>46</v>
      </c>
      <c r="B22" s="34" t="s">
        <v>47</v>
      </c>
      <c r="C22" s="35">
        <v>54716.798999999999</v>
      </c>
      <c r="D22" s="33" t="s">
        <v>48</v>
      </c>
      <c r="E22">
        <f>+(C22-C$7)/C$8</f>
        <v>4862.9630750503575</v>
      </c>
      <c r="F22">
        <f>ROUND(2*E22,0)/2</f>
        <v>4863</v>
      </c>
      <c r="O22">
        <f ca="1">+C$11+C$12*$F22</f>
        <v>-3.8364974976334695E-3</v>
      </c>
      <c r="Q22" s="2">
        <f>+C22-15018.5</f>
        <v>39698.298999999999</v>
      </c>
      <c r="R22">
        <f>+C22-(C$7+F22*C$8)</f>
        <v>-1.0980999999446794E-2</v>
      </c>
      <c r="S22">
        <f ca="1">+(O22-R22)^2</f>
        <v>5.104391599841686E-5</v>
      </c>
    </row>
    <row r="23" spans="1:19" x14ac:dyDescent="0.2">
      <c r="A23" s="36" t="s">
        <v>49</v>
      </c>
      <c r="B23" s="37" t="s">
        <v>47</v>
      </c>
      <c r="C23" s="36">
        <v>55864.716999999997</v>
      </c>
      <c r="D23" s="36">
        <v>4.0000000000000002E-4</v>
      </c>
      <c r="E23">
        <f>+(C23-C$7)/C$8</f>
        <v>8722.9771308093441</v>
      </c>
      <c r="F23">
        <f>ROUND(2*E23,0)/2</f>
        <v>8723</v>
      </c>
      <c r="G23">
        <f>+C23-(C$7+F23*C$8)</f>
        <v>-6.8010000031790696E-3</v>
      </c>
      <c r="J23">
        <f>+G23</f>
        <v>-6.8010000031790696E-3</v>
      </c>
      <c r="O23">
        <f ca="1">+C$11+C$12*$F23</f>
        <v>-6.8904248993717178E-3</v>
      </c>
      <c r="Q23" s="2">
        <f>+C23-15018.5</f>
        <v>40846.216999999997</v>
      </c>
      <c r="S23">
        <f ca="1">+(O23-G23)^2</f>
        <v>7.9968120590658971E-9</v>
      </c>
    </row>
    <row r="24" spans="1:19" x14ac:dyDescent="0.2">
      <c r="A24" s="33" t="s">
        <v>50</v>
      </c>
      <c r="B24" s="34" t="s">
        <v>51</v>
      </c>
      <c r="C24" s="35">
        <v>56227.676700000004</v>
      </c>
      <c r="D24" s="35">
        <v>6.9999999999999999E-4</v>
      </c>
      <c r="E24">
        <f>+(C24-C$7)/C$8</f>
        <v>9943.4733192775911</v>
      </c>
      <c r="F24">
        <f>ROUND(2*E24,0)/2</f>
        <v>9943.5</v>
      </c>
      <c r="G24">
        <f>+C24-(C$7+F24*C$8)</f>
        <v>-7.9344999976456165E-3</v>
      </c>
      <c r="J24">
        <f>+G24</f>
        <v>-7.9344999976456165E-3</v>
      </c>
      <c r="O24">
        <f ca="1">+C$11+C$12*$F24</f>
        <v>-7.8560514262684886E-3</v>
      </c>
      <c r="Q24" s="2">
        <f>+C24-15018.5</f>
        <v>41209.176700000004</v>
      </c>
      <c r="S24">
        <f ca="1">+(O24-G24)^2</f>
        <v>6.154178351112341E-9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2024-01-11T06:01:58Z</dcterms:modified>
</cp:coreProperties>
</file>