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E748CD7-9255-4637-954F-053296D67AD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A (2)" sheetId="2" r:id="rId2"/>
    <sheet name="A (3)" sheetId="3" r:id="rId3"/>
  </sheets>
  <calcPr calcId="181029"/>
</workbook>
</file>

<file path=xl/calcChain.xml><?xml version="1.0" encoding="utf-8"?>
<calcChain xmlns="http://schemas.openxmlformats.org/spreadsheetml/2006/main">
  <c r="C8" i="3" l="1"/>
  <c r="E21" i="3"/>
  <c r="F21" i="3"/>
  <c r="G21" i="3"/>
  <c r="H21" i="3"/>
  <c r="F11" i="3"/>
  <c r="E23" i="3"/>
  <c r="F23" i="3"/>
  <c r="R23" i="3"/>
  <c r="E24" i="3"/>
  <c r="F24" i="3"/>
  <c r="G24" i="3"/>
  <c r="J24" i="3"/>
  <c r="G11" i="3"/>
  <c r="E14" i="3"/>
  <c r="E15" i="3" s="1"/>
  <c r="Q21" i="3"/>
  <c r="A22" i="3"/>
  <c r="C22" i="3"/>
  <c r="Q22" i="3"/>
  <c r="Q23" i="3"/>
  <c r="Q24" i="3"/>
  <c r="F11" i="2"/>
  <c r="E21" i="2"/>
  <c r="F21" i="2"/>
  <c r="G21" i="2"/>
  <c r="E23" i="2"/>
  <c r="F23" i="2"/>
  <c r="G23" i="2"/>
  <c r="H23" i="2"/>
  <c r="E24" i="2"/>
  <c r="F24" i="2"/>
  <c r="G24" i="2"/>
  <c r="H24" i="2"/>
  <c r="G11" i="2"/>
  <c r="E14" i="2"/>
  <c r="E15" i="2" s="1"/>
  <c r="C17" i="2"/>
  <c r="H20" i="2"/>
  <c r="H21" i="2"/>
  <c r="Q21" i="2"/>
  <c r="A22" i="2"/>
  <c r="C22" i="2"/>
  <c r="E22" i="2"/>
  <c r="F22" i="2"/>
  <c r="Q22" i="2"/>
  <c r="Q23" i="2"/>
  <c r="Q24" i="2"/>
  <c r="E21" i="1"/>
  <c r="F21" i="1"/>
  <c r="G21" i="1"/>
  <c r="H21" i="1"/>
  <c r="E23" i="1"/>
  <c r="F23" i="1"/>
  <c r="G23" i="1"/>
  <c r="H23" i="1"/>
  <c r="E24" i="1"/>
  <c r="F24" i="1"/>
  <c r="G24" i="1"/>
  <c r="H24" i="1"/>
  <c r="F11" i="1"/>
  <c r="Q21" i="1"/>
  <c r="Q23" i="1"/>
  <c r="Q24" i="1"/>
  <c r="C22" i="1"/>
  <c r="E22" i="1"/>
  <c r="F22" i="1"/>
  <c r="A22" i="1"/>
  <c r="G11" i="1"/>
  <c r="E14" i="1"/>
  <c r="E15" i="1" s="1"/>
  <c r="C17" i="1"/>
  <c r="Q22" i="1"/>
  <c r="G22" i="3"/>
  <c r="C17" i="3"/>
  <c r="G22" i="1"/>
  <c r="E22" i="3"/>
  <c r="F22" i="3"/>
  <c r="G22" i="2"/>
  <c r="H22" i="1"/>
  <c r="H22" i="2"/>
  <c r="I22" i="3"/>
  <c r="C11" i="1"/>
  <c r="C12" i="1"/>
  <c r="C12" i="2"/>
  <c r="C11" i="3"/>
  <c r="C16" i="2" l="1"/>
  <c r="D18" i="2" s="1"/>
  <c r="C16" i="1"/>
  <c r="D18" i="1" s="1"/>
  <c r="O23" i="1"/>
  <c r="S23" i="1" s="1"/>
  <c r="O22" i="1"/>
  <c r="S22" i="1" s="1"/>
  <c r="C15" i="1"/>
  <c r="E16" i="1" s="1"/>
  <c r="O21" i="1"/>
  <c r="S21" i="1" s="1"/>
  <c r="O24" i="1"/>
  <c r="S24" i="1" s="1"/>
  <c r="C12" i="3"/>
  <c r="C11" i="2"/>
  <c r="O22" i="2" l="1"/>
  <c r="S22" i="2" s="1"/>
  <c r="O23" i="2"/>
  <c r="S23" i="2" s="1"/>
  <c r="O24" i="2"/>
  <c r="S24" i="2" s="1"/>
  <c r="C15" i="2"/>
  <c r="O21" i="2"/>
  <c r="S21" i="2" s="1"/>
  <c r="C16" i="3"/>
  <c r="D18" i="3" s="1"/>
  <c r="O24" i="3"/>
  <c r="S24" i="3" s="1"/>
  <c r="C15" i="3"/>
  <c r="O21" i="3"/>
  <c r="S21" i="3" s="1"/>
  <c r="O22" i="3"/>
  <c r="S22" i="3" s="1"/>
  <c r="O23" i="3"/>
  <c r="S23" i="3" s="1"/>
  <c r="S19" i="1"/>
  <c r="E17" i="1"/>
  <c r="C18" i="1"/>
  <c r="S19" i="2" l="1"/>
  <c r="C18" i="2"/>
  <c r="E16" i="2"/>
  <c r="E17" i="2" s="1"/>
  <c r="C18" i="3"/>
  <c r="E16" i="3"/>
  <c r="E17" i="3" s="1"/>
  <c r="S19" i="3"/>
</calcChain>
</file>

<file path=xl/sharedStrings.xml><?xml version="1.0" encoding="utf-8"?>
<sst xmlns="http://schemas.openxmlformats.org/spreadsheetml/2006/main" count="185" uniqueCount="60">
  <si>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</si>
  <si>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</si>
  <si>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</si>
  <si>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</si>
  <si>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</si>
  <si>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</si>
  <si>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</si>
  <si>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</si>
  <si>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</si>
  <si>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</si>
  <si>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</si>
  <si>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</si>
  <si>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</si>
  <si>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</si>
  <si>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</si>
  <si>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</si>
  <si>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</si>
  <si>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</si>
  <si>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</si>
  <si>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</si>
  <si>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</si>
  <si>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</si>
  <si>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</si>
  <si>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</si>
  <si>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</si>
  <si>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</si>
  <si>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</si>
  <si>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</si>
  <si>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</si>
  <si>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</si>
  <si>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</si>
  <si>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</si>
  <si>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</si>
  <si>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</si>
  <si>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</si>
  <si>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</si>
  <si>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</si>
  <si>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</si>
  <si>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</si>
  <si>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</si>
  <si>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</si>
  <si>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</si>
  <si>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</si>
  <si>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G5818-1148</t>
  </si>
  <si>
    <t>GSC 5818-1148</t>
  </si>
  <si>
    <t>G5818-1148_Aqr.xls</t>
  </si>
  <si>
    <t>EA</t>
  </si>
  <si>
    <t>Aqr</t>
  </si>
  <si>
    <t>VSX</t>
  </si>
  <si>
    <t>OEJV 0155</t>
  </si>
  <si>
    <t>II</t>
  </si>
  <si>
    <t>0,0204</t>
  </si>
  <si>
    <t>I</t>
  </si>
  <si>
    <t>0,0200</t>
  </si>
  <si>
    <t>IBVS 6011</t>
  </si>
  <si>
    <t>OEJV</t>
  </si>
  <si>
    <t>BAD?</t>
  </si>
  <si>
    <t>VSX?????</t>
  </si>
  <si>
    <t>VSX??????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</si>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</sst>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5818-1148 -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-1131.5</c:v>
                </c:pt>
                <c:pt idx="1">
                  <c:v>0</c:v>
                </c:pt>
                <c:pt idx="2">
                  <c:v>83</c:v>
                </c:pt>
                <c:pt idx="3">
                  <c:v>1316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-5.6000000040512532E-3</c:v>
                </c:pt>
                <c:pt idx="1">
                  <c:v>0</c:v>
                </c:pt>
                <c:pt idx="2">
                  <c:v>-3.8000000058673322E-3</c:v>
                </c:pt>
                <c:pt idx="3">
                  <c:v>-4.2000000030384399E-3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14-41E4-AE19-D090C371C9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-1131.5</c:v>
                </c:pt>
                <c:pt idx="1">
                  <c:v>0</c:v>
                </c:pt>
                <c:pt idx="2">
                  <c:v>83</c:v>
                </c:pt>
                <c:pt idx="3">
                  <c:v>1316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14-41E4-AE19-D090C371C9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-1131.5</c:v>
                </c:pt>
                <c:pt idx="1">
                  <c:v>0</c:v>
                </c:pt>
                <c:pt idx="2">
                  <c:v>83</c:v>
                </c:pt>
                <c:pt idx="3">
                  <c:v>1316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14-41E4-AE19-D090C371C9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-1131.5</c:v>
                </c:pt>
                <c:pt idx="1">
                  <c:v>0</c:v>
                </c:pt>
                <c:pt idx="2">
                  <c:v>83</c:v>
                </c:pt>
                <c:pt idx="3">
                  <c:v>1316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14-41E4-AE19-D090C371C9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-1131.5</c:v>
                </c:pt>
                <c:pt idx="1">
                  <c:v>0</c:v>
                </c:pt>
                <c:pt idx="2">
                  <c:v>83</c:v>
                </c:pt>
                <c:pt idx="3">
                  <c:v>1316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14-41E4-AE19-D090C371C9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-1131.5</c:v>
                </c:pt>
                <c:pt idx="1">
                  <c:v>0</c:v>
                </c:pt>
                <c:pt idx="2">
                  <c:v>83</c:v>
                </c:pt>
                <c:pt idx="3">
                  <c:v>1316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14-41E4-AE19-D090C371C9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-1131.5</c:v>
                </c:pt>
                <c:pt idx="1">
                  <c:v>0</c:v>
                </c:pt>
                <c:pt idx="2">
                  <c:v>83</c:v>
                </c:pt>
                <c:pt idx="3">
                  <c:v>1316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14-41E4-AE19-D090C371C9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-1131.5</c:v>
                </c:pt>
                <c:pt idx="1">
                  <c:v>0</c:v>
                </c:pt>
                <c:pt idx="2">
                  <c:v>83</c:v>
                </c:pt>
                <c:pt idx="3">
                  <c:v>1316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-3.9603454222561021E-3</c:v>
                </c:pt>
                <c:pt idx="1">
                  <c:v>-3.4312699311806368E-3</c:v>
                </c:pt>
                <c:pt idx="2">
                  <c:v>-3.3924601514552601E-3</c:v>
                </c:pt>
                <c:pt idx="3">
                  <c:v>-2.8159245080650271E-3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14-41E4-AE19-D090C371C9B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-1131.5</c:v>
                </c:pt>
                <c:pt idx="1">
                  <c:v>0</c:v>
                </c:pt>
                <c:pt idx="2">
                  <c:v>83</c:v>
                </c:pt>
                <c:pt idx="3">
                  <c:v>1316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14-41E4-AE19-D090C371C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049184"/>
        <c:axId val="1"/>
      </c:scatterChart>
      <c:valAx>
        <c:axId val="568049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8049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45864661654135"/>
          <c:y val="0.92375366568914952"/>
          <c:w val="0.7819548872180450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5818-1148 -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3007518796992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OEJV 0155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-2324.5</c:v>
                </c:pt>
                <c:pt idx="1">
                  <c:v>0</c:v>
                </c:pt>
                <c:pt idx="2">
                  <c:v>170.5</c:v>
                </c:pt>
                <c:pt idx="3">
                  <c:v>2703.5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0">
                  <c:v>-5.9500000497791916E-4</c:v>
                </c:pt>
                <c:pt idx="1">
                  <c:v>0</c:v>
                </c:pt>
                <c:pt idx="2">
                  <c:v>8.5499999113380909E-4</c:v>
                </c:pt>
                <c:pt idx="3">
                  <c:v>2.4849999972502701E-3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7B-4723-B706-118469FE75F2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-2324.5</c:v>
                </c:pt>
                <c:pt idx="1">
                  <c:v>0</c:v>
                </c:pt>
                <c:pt idx="2">
                  <c:v>170.5</c:v>
                </c:pt>
                <c:pt idx="3">
                  <c:v>2703.5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7B-4723-B706-118469FE75F2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-2324.5</c:v>
                </c:pt>
                <c:pt idx="1">
                  <c:v>0</c:v>
                </c:pt>
                <c:pt idx="2">
                  <c:v>170.5</c:v>
                </c:pt>
                <c:pt idx="3">
                  <c:v>2703.5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7B-4723-B706-118469FE75F2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-2324.5</c:v>
                </c:pt>
                <c:pt idx="1">
                  <c:v>0</c:v>
                </c:pt>
                <c:pt idx="2">
                  <c:v>170.5</c:v>
                </c:pt>
                <c:pt idx="3">
                  <c:v>2703.5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7B-4723-B706-118469FE75F2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-2324.5</c:v>
                </c:pt>
                <c:pt idx="1">
                  <c:v>0</c:v>
                </c:pt>
                <c:pt idx="2">
                  <c:v>170.5</c:v>
                </c:pt>
                <c:pt idx="3">
                  <c:v>2703.5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7B-4723-B706-118469FE75F2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-2324.5</c:v>
                </c:pt>
                <c:pt idx="1">
                  <c:v>0</c:v>
                </c:pt>
                <c:pt idx="2">
                  <c:v>170.5</c:v>
                </c:pt>
                <c:pt idx="3">
                  <c:v>2703.5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7B-4723-B706-118469FE75F2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-2324.5</c:v>
                </c:pt>
                <c:pt idx="1">
                  <c:v>0</c:v>
                </c:pt>
                <c:pt idx="2">
                  <c:v>170.5</c:v>
                </c:pt>
                <c:pt idx="3">
                  <c:v>2703.5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7B-4723-B706-118469FE75F2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-2324.5</c:v>
                </c:pt>
                <c:pt idx="1">
                  <c:v>0</c:v>
                </c:pt>
                <c:pt idx="2">
                  <c:v>170.5</c:v>
                </c:pt>
                <c:pt idx="3">
                  <c:v>2703.5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-8.4344892034296244E-4</c:v>
                </c:pt>
                <c:pt idx="1">
                  <c:v>6.0089132060920649E-4</c:v>
                </c:pt>
                <c:pt idx="2">
                  <c:v>7.0683238797093794E-4</c:v>
                </c:pt>
                <c:pt idx="3">
                  <c:v>2.2807251951689777E-3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7B-4723-B706-118469FE75F2}"/>
            </c:ext>
          </c:extLst>
        </c:ser>
        <c:ser>
          <c:idx val="8"/>
          <c:order val="8"/>
          <c:tx>
            <c:strRef>
              <c:f>'A (2)'!$R$20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-2324.5</c:v>
                </c:pt>
                <c:pt idx="1">
                  <c:v>0</c:v>
                </c:pt>
                <c:pt idx="2">
                  <c:v>170.5</c:v>
                </c:pt>
                <c:pt idx="3">
                  <c:v>2703.5</c:v>
                </c:pt>
              </c:numCache>
            </c:numRef>
          </c:xVal>
          <c:yVal>
            <c:numRef>
              <c:f>'A (2)'!$R$21:$R$999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67B-4723-B706-118469FE7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852928"/>
        <c:axId val="1"/>
      </c:scatterChart>
      <c:valAx>
        <c:axId val="419852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852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8796992481203006"/>
          <c:y val="0.92375366568914952"/>
          <c:w val="0.96992481203007519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5818-1148 -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'A (3)'!$D$21:$D$239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-1162.5</c:v>
                </c:pt>
                <c:pt idx="1">
                  <c:v>0</c:v>
                </c:pt>
                <c:pt idx="2">
                  <c:v>85.5</c:v>
                </c:pt>
                <c:pt idx="3">
                  <c:v>1352</c:v>
                </c:pt>
              </c:numCache>
            </c:numRef>
          </c:xVal>
          <c:yVal>
            <c:numRef>
              <c:f>'A (3)'!$H$21:$H$999</c:f>
              <c:numCache>
                <c:formatCode>General</c:formatCode>
                <c:ptCount val="979"/>
                <c:pt idx="0">
                  <c:v>0.2222499999916181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DC-439D-8047-3A2601877DA8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-1162.5</c:v>
                </c:pt>
                <c:pt idx="1">
                  <c:v>0</c:v>
                </c:pt>
                <c:pt idx="2">
                  <c:v>85.5</c:v>
                </c:pt>
                <c:pt idx="3">
                  <c:v>1352</c:v>
                </c:pt>
              </c:numCache>
            </c:numRef>
          </c:xVal>
          <c:yVal>
            <c:numRef>
              <c:f>'A (3)'!$I$21:$I$999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DC-439D-8047-3A2601877DA8}"/>
            </c:ext>
          </c:extLst>
        </c:ser>
        <c:ser>
          <c:idx val="3"/>
          <c:order val="2"/>
          <c:tx>
            <c:strRef>
              <c:f>'A (3)'!$J$20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-1162.5</c:v>
                </c:pt>
                <c:pt idx="1">
                  <c:v>0</c:v>
                </c:pt>
                <c:pt idx="2">
                  <c:v>85.5</c:v>
                </c:pt>
                <c:pt idx="3">
                  <c:v>1352</c:v>
                </c:pt>
              </c:numCache>
            </c:numRef>
          </c:xVal>
          <c:yVal>
            <c:numRef>
              <c:f>'A (3)'!$J$21:$J$999</c:f>
              <c:numCache>
                <c:formatCode>General</c:formatCode>
                <c:ptCount val="979"/>
                <c:pt idx="3">
                  <c:v>-0.22035999999934575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DC-439D-8047-3A2601877DA8}"/>
            </c:ext>
          </c:extLst>
        </c:ser>
        <c:ser>
          <c:idx val="4"/>
          <c:order val="3"/>
          <c:tx>
            <c:strRef>
              <c:f>'A (3)'!$K$20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-1162.5</c:v>
                </c:pt>
                <c:pt idx="1">
                  <c:v>0</c:v>
                </c:pt>
                <c:pt idx="2">
                  <c:v>85.5</c:v>
                </c:pt>
                <c:pt idx="3">
                  <c:v>1352</c:v>
                </c:pt>
              </c:numCache>
            </c:numRef>
          </c:xVal>
          <c:yVal>
            <c:numRef>
              <c:f>'A (3)'!$K$21:$K$999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DC-439D-8047-3A2601877DA8}"/>
            </c:ext>
          </c:extLst>
        </c:ser>
        <c:ser>
          <c:idx val="2"/>
          <c:order val="4"/>
          <c:tx>
            <c:strRef>
              <c:f>'A (3)'!$L$20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-1162.5</c:v>
                </c:pt>
                <c:pt idx="1">
                  <c:v>0</c:v>
                </c:pt>
                <c:pt idx="2">
                  <c:v>85.5</c:v>
                </c:pt>
                <c:pt idx="3">
                  <c:v>1352</c:v>
                </c:pt>
              </c:numCache>
            </c:numRef>
          </c:xVal>
          <c:yVal>
            <c:numRef>
              <c:f>'A (3)'!$L$21:$L$999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DC-439D-8047-3A2601877DA8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-1162.5</c:v>
                </c:pt>
                <c:pt idx="1">
                  <c:v>0</c:v>
                </c:pt>
                <c:pt idx="2">
                  <c:v>85.5</c:v>
                </c:pt>
                <c:pt idx="3">
                  <c:v>1352</c:v>
                </c:pt>
              </c:numCache>
            </c:numRef>
          </c:xVal>
          <c:yVal>
            <c:numRef>
              <c:f>'A (3)'!$M$21:$M$999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DC-439D-8047-3A2601877DA8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-1162.5</c:v>
                </c:pt>
                <c:pt idx="1">
                  <c:v>0</c:v>
                </c:pt>
                <c:pt idx="2">
                  <c:v>85.5</c:v>
                </c:pt>
                <c:pt idx="3">
                  <c:v>1352</c:v>
                </c:pt>
              </c:numCache>
            </c:numRef>
          </c:xVal>
          <c:yVal>
            <c:numRef>
              <c:f>'A (3)'!$N$21:$N$999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DC-439D-8047-3A2601877DA8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-1162.5</c:v>
                </c:pt>
                <c:pt idx="1">
                  <c:v>0</c:v>
                </c:pt>
                <c:pt idx="2">
                  <c:v>85.5</c:v>
                </c:pt>
                <c:pt idx="3">
                  <c:v>1352</c:v>
                </c:pt>
              </c:numCache>
            </c:numRef>
          </c:xVal>
          <c:yVal>
            <c:numRef>
              <c:f>'A (3)'!$O$21:$O$999</c:f>
              <c:numCache>
                <c:formatCode>General</c:formatCode>
                <c:ptCount val="979"/>
                <c:pt idx="0">
                  <c:v>0.21594483026632572</c:v>
                </c:pt>
                <c:pt idx="1">
                  <c:v>1.1726589699887227E-2</c:v>
                </c:pt>
                <c:pt idx="2">
                  <c:v>-3.2933325095153478E-3</c:v>
                </c:pt>
                <c:pt idx="3">
                  <c:v>-0.22578141997394063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DC-439D-8047-3A2601877DA8}"/>
            </c:ext>
          </c:extLst>
        </c:ser>
        <c:ser>
          <c:idx val="8"/>
          <c:order val="8"/>
          <c:tx>
            <c:strRef>
              <c:f>'A (3)'!$R$20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-1162.5</c:v>
                </c:pt>
                <c:pt idx="1">
                  <c:v>0</c:v>
                </c:pt>
                <c:pt idx="2">
                  <c:v>85.5</c:v>
                </c:pt>
                <c:pt idx="3">
                  <c:v>1352</c:v>
                </c:pt>
              </c:numCache>
            </c:numRef>
          </c:xVal>
          <c:yVal>
            <c:numRef>
              <c:f>'A (3)'!$R$21:$R$999</c:f>
              <c:numCache>
                <c:formatCode>General</c:formatCode>
                <c:ptCount val="979"/>
                <c:pt idx="2">
                  <c:v>-0.22199000000546221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CDC-439D-8047-3A2601877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780520"/>
        <c:axId val="1"/>
      </c:scatterChart>
      <c:valAx>
        <c:axId val="569780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780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8796992481203006"/>
          <c:y val="0.92375366568914952"/>
          <c:w val="0.95187969924812021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19</xdr:col>
      <xdr:colOff>133350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39B5415-8311-A42A-1CEF-EE6B8CC40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4E1D7137-B0D5-11EB-9F71-43DC36AB65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2D40B800-067D-CE48-5012-FC0553FF9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  <c r="E1" t="s">
        <v>45</v>
      </c>
    </row>
    <row r="2" spans="1:7" x14ac:dyDescent="0.2">
      <c r="A2" t="s">
        <v>24</v>
      </c>
      <c r="B2" t="s">
        <v>46</v>
      </c>
      <c r="C2" s="31" t="s">
        <v>42</v>
      </c>
      <c r="D2" s="3" t="s">
        <v>47</v>
      </c>
      <c r="E2" s="32" t="s">
        <v>43</v>
      </c>
      <c r="F2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54662.749000000003</v>
      </c>
      <c r="D7" s="30" t="s">
        <v>48</v>
      </c>
    </row>
    <row r="8" spans="1:7" x14ac:dyDescent="0.2">
      <c r="A8" t="s">
        <v>3</v>
      </c>
      <c r="C8" s="8">
        <v>0.91559999999999997</v>
      </c>
      <c r="D8" s="30" t="s">
        <v>48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-3.4312699311806368E-3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4.6758770753465785E-7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60320.794163888888</v>
      </c>
    </row>
    <row r="15" spans="1:7" x14ac:dyDescent="0.2">
      <c r="A15" s="12" t="s">
        <v>17</v>
      </c>
      <c r="B15" s="10"/>
      <c r="C15" s="13">
        <f ca="1">(C7+C11)+(C8+C12)*INT(MAX(F21:F3533))</f>
        <v>55867.675784075502</v>
      </c>
      <c r="D15" s="14" t="s">
        <v>39</v>
      </c>
      <c r="E15" s="15">
        <f ca="1">ROUND(2*(E14-$C$7)/$C$8,0)/2+E13</f>
        <v>6180.5</v>
      </c>
    </row>
    <row r="16" spans="1:7" x14ac:dyDescent="0.2">
      <c r="A16" s="16" t="s">
        <v>4</v>
      </c>
      <c r="B16" s="10"/>
      <c r="C16" s="17">
        <f ca="1">+C8+C12</f>
        <v>0.91560046758770752</v>
      </c>
      <c r="D16" s="14" t="s">
        <v>40</v>
      </c>
      <c r="E16" s="24">
        <f ca="1">ROUND(2*(E14-$C$15)/$C$16,0)/2+E13</f>
        <v>4864.5</v>
      </c>
    </row>
    <row r="17" spans="1:19" ht="13.5" thickBot="1" x14ac:dyDescent="0.25">
      <c r="A17" s="14" t="s">
        <v>30</v>
      </c>
      <c r="B17" s="10"/>
      <c r="C17" s="10">
        <f>COUNT(C21:C2191)</f>
        <v>4</v>
      </c>
      <c r="D17" s="14" t="s">
        <v>34</v>
      </c>
      <c r="E17" s="18">
        <f ca="1">+$C$15+$C$16*E16-15018.5-$C$9/24</f>
        <v>45303.510091989243</v>
      </c>
    </row>
    <row r="18" spans="1:19" ht="14.25" thickTop="1" thickBot="1" x14ac:dyDescent="0.25">
      <c r="A18" s="16" t="s">
        <v>5</v>
      </c>
      <c r="B18" s="10"/>
      <c r="C18" s="19">
        <f ca="1">+C15</f>
        <v>55867.675784075502</v>
      </c>
      <c r="D18" s="20">
        <f ca="1">+C16</f>
        <v>0.91560046758770752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2.3483209744372901E-3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55</v>
      </c>
      <c r="I20" s="7" t="s">
        <v>29</v>
      </c>
      <c r="J20" s="7" t="s">
        <v>59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s="33" t="s">
        <v>49</v>
      </c>
      <c r="B21" s="34" t="s">
        <v>50</v>
      </c>
      <c r="C21" s="35">
        <v>53626.741999999998</v>
      </c>
      <c r="D21" s="33" t="s">
        <v>51</v>
      </c>
      <c r="E21">
        <f>+(C21-C$7)/C$8</f>
        <v>-1131.5061162079567</v>
      </c>
      <c r="F21">
        <f>ROUND(2*E21,0)/2</f>
        <v>-1131.5</v>
      </c>
      <c r="G21">
        <f>+C21-(C$7+F21*C$8)</f>
        <v>-5.6000000040512532E-3</v>
      </c>
      <c r="H21">
        <f>+G21</f>
        <v>-5.6000000040512532E-3</v>
      </c>
      <c r="O21">
        <f ca="1">+C$11+C$12*$F21</f>
        <v>-3.9603454222561021E-3</v>
      </c>
      <c r="Q21" s="2">
        <f>+C21-15018.5</f>
        <v>38608.241999999998</v>
      </c>
      <c r="S21">
        <f ca="1">+(O21-G21)^2</f>
        <v>2.6884671476018319E-6</v>
      </c>
    </row>
    <row r="22" spans="1:19" x14ac:dyDescent="0.2">
      <c r="A22" t="str">
        <f>D8</f>
        <v>VSX</v>
      </c>
      <c r="C22" s="8">
        <f>C$7</f>
        <v>54662.749000000003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-3.4312699311806368E-3</v>
      </c>
      <c r="Q22" s="2">
        <f>+C22-15018.5</f>
        <v>39644.249000000003</v>
      </c>
      <c r="S22">
        <f ca="1">+(O22-G22)^2</f>
        <v>1.1773613340624372E-5</v>
      </c>
    </row>
    <row r="23" spans="1:19" x14ac:dyDescent="0.2">
      <c r="A23" s="33" t="s">
        <v>49</v>
      </c>
      <c r="B23" s="34" t="s">
        <v>52</v>
      </c>
      <c r="C23" s="35">
        <v>54738.74</v>
      </c>
      <c r="D23" s="33" t="s">
        <v>53</v>
      </c>
      <c r="E23">
        <f>+(C23-C$7)/C$8</f>
        <v>82.995849716027223</v>
      </c>
      <c r="F23">
        <f>ROUND(2*E23,0)/2</f>
        <v>83</v>
      </c>
      <c r="G23">
        <f>+C23-(C$7+F23*C$8)</f>
        <v>-3.8000000058673322E-3</v>
      </c>
      <c r="H23">
        <f>+G23</f>
        <v>-3.8000000058673322E-3</v>
      </c>
      <c r="O23">
        <f ca="1">+C$11+C$12*$F23</f>
        <v>-3.3924601514552601E-3</v>
      </c>
      <c r="Q23" s="2">
        <f>+C23-15018.5</f>
        <v>39720.239999999998</v>
      </c>
      <c r="S23">
        <f ca="1">+(O23-G23)^2</f>
        <v>1.6608873293421289E-7</v>
      </c>
    </row>
    <row r="24" spans="1:19" x14ac:dyDescent="0.2">
      <c r="A24" s="36" t="s">
        <v>54</v>
      </c>
      <c r="B24" s="37" t="s">
        <v>52</v>
      </c>
      <c r="C24" s="36">
        <v>55867.674400000004</v>
      </c>
      <c r="D24" s="36">
        <v>4.0000000000000002E-4</v>
      </c>
      <c r="E24">
        <f>+(C24-C$7)/C$8</f>
        <v>1315.9954128440368</v>
      </c>
      <c r="F24">
        <f>ROUND(2*E24,0)/2</f>
        <v>1316</v>
      </c>
      <c r="G24">
        <f>+C24-(C$7+F24*C$8)</f>
        <v>-4.2000000030384399E-3</v>
      </c>
      <c r="H24">
        <f>+G24</f>
        <v>-4.2000000030384399E-3</v>
      </c>
      <c r="O24">
        <f ca="1">+C$11+C$12*$F24</f>
        <v>-2.8159245080650271E-3</v>
      </c>
      <c r="Q24" s="2">
        <f>+C24-15018.5</f>
        <v>40849.174400000004</v>
      </c>
      <c r="S24">
        <f ca="1">+(O24-G24)^2</f>
        <v>1.9156649757858973E-6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workbookViewId="0">
      <selection activeCell="D8" sqref="D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  <c r="E1" t="s">
        <v>45</v>
      </c>
    </row>
    <row r="2" spans="1:7" x14ac:dyDescent="0.2">
      <c r="A2" t="s">
        <v>24</v>
      </c>
      <c r="B2" t="s">
        <v>46</v>
      </c>
      <c r="C2" s="31" t="s">
        <v>42</v>
      </c>
      <c r="D2" s="3" t="s">
        <v>47</v>
      </c>
      <c r="E2" s="32" t="s">
        <v>43</v>
      </c>
      <c r="F2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54662.749000000003</v>
      </c>
      <c r="D7" s="30" t="s">
        <v>48</v>
      </c>
    </row>
    <row r="8" spans="1:7" x14ac:dyDescent="0.2">
      <c r="A8" t="s">
        <v>3</v>
      </c>
      <c r="C8" s="8">
        <v>0.44568999999999998</v>
      </c>
      <c r="D8" s="30" t="s">
        <v>57</v>
      </c>
    </row>
    <row r="9" spans="1:7" x14ac:dyDescent="0.2">
      <c r="A9" s="9" t="s">
        <v>31</v>
      </c>
      <c r="B9" s="10"/>
      <c r="C9" s="11">
        <v>8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6.0089132060920649E-4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6.2135523379314642E-7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60321.523330555559</v>
      </c>
    </row>
    <row r="15" spans="1:7" x14ac:dyDescent="0.2">
      <c r="A15" s="12" t="s">
        <v>17</v>
      </c>
      <c r="B15" s="10"/>
      <c r="C15" s="13">
        <f ca="1">(C7+C11)+(C8+C12)*INT(MAX(F21:F3533))</f>
        <v>55867.451350414522</v>
      </c>
      <c r="D15" s="14" t="s">
        <v>39</v>
      </c>
      <c r="E15" s="15">
        <f ca="1">ROUND(2*(E14-$C$7)/$C$8,0)/2+E13</f>
        <v>12697.5</v>
      </c>
    </row>
    <row r="16" spans="1:7" x14ac:dyDescent="0.2">
      <c r="A16" s="16" t="s">
        <v>4</v>
      </c>
      <c r="B16" s="10"/>
      <c r="C16" s="17">
        <f ca="1">+C8+C12</f>
        <v>0.4456906213552338</v>
      </c>
      <c r="D16" s="14" t="s">
        <v>40</v>
      </c>
      <c r="E16" s="24">
        <f ca="1">ROUND(2*(E14-$C$15)/$C$16,0)/2+E13</f>
        <v>9994.5</v>
      </c>
    </row>
    <row r="17" spans="1:19" ht="13.5" thickBot="1" x14ac:dyDescent="0.25">
      <c r="A17" s="14" t="s">
        <v>30</v>
      </c>
      <c r="B17" s="10"/>
      <c r="C17" s="10">
        <f>COUNT(C21:C2191)</f>
        <v>4</v>
      </c>
      <c r="D17" s="14" t="s">
        <v>34</v>
      </c>
      <c r="E17" s="18">
        <f ca="1">+$C$15+$C$16*E16-15018.5-$C$9/24</f>
        <v>45303.07293221607</v>
      </c>
    </row>
    <row r="18" spans="1:19" ht="14.25" thickTop="1" thickBot="1" x14ac:dyDescent="0.25">
      <c r="A18" s="16" t="s">
        <v>5</v>
      </c>
      <c r="B18" s="10"/>
      <c r="C18" s="19">
        <f ca="1">+C15</f>
        <v>55867.451350414522</v>
      </c>
      <c r="D18" s="20">
        <f ca="1">+C16</f>
        <v>0.4456906213552338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4.0269056611825572E-4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OEJV 0155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s="33" t="s">
        <v>49</v>
      </c>
      <c r="B21" s="34" t="s">
        <v>50</v>
      </c>
      <c r="C21" s="35">
        <v>53626.741999999998</v>
      </c>
      <c r="D21" s="33" t="s">
        <v>51</v>
      </c>
      <c r="E21">
        <f>+(C21-C$7)/C$8</f>
        <v>-2324.5013350086497</v>
      </c>
      <c r="F21">
        <f>ROUND(2*E21,0)/2</f>
        <v>-2324.5</v>
      </c>
      <c r="G21">
        <f>+C21-(C$7+F21*C$8)</f>
        <v>-5.9500000497791916E-4</v>
      </c>
      <c r="H21">
        <f>+G21</f>
        <v>-5.9500000497791916E-4</v>
      </c>
      <c r="O21">
        <f ca="1">+C$11+C$12*$F21</f>
        <v>-8.4344892034296244E-4</v>
      </c>
      <c r="Q21" s="2">
        <f>+C21-15018.5</f>
        <v>38608.241999999998</v>
      </c>
      <c r="S21">
        <f ca="1">+(O21-G21)^2</f>
        <v>6.1726863546066431E-8</v>
      </c>
    </row>
    <row r="22" spans="1:19" x14ac:dyDescent="0.2">
      <c r="A22" t="str">
        <f>D8</f>
        <v>VSX?????</v>
      </c>
      <c r="C22" s="8">
        <f>C$7</f>
        <v>54662.749000000003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6.0089132060920649E-4</v>
      </c>
      <c r="Q22" s="2">
        <f>+C22-15018.5</f>
        <v>39644.249000000003</v>
      </c>
      <c r="S22">
        <f ca="1">+(O22-G22)^2</f>
        <v>3.6107037918347617E-7</v>
      </c>
    </row>
    <row r="23" spans="1:19" x14ac:dyDescent="0.2">
      <c r="A23" s="33" t="s">
        <v>49</v>
      </c>
      <c r="B23" s="34" t="s">
        <v>52</v>
      </c>
      <c r="C23" s="35">
        <v>54738.74</v>
      </c>
      <c r="D23" s="33" t="s">
        <v>53</v>
      </c>
      <c r="E23">
        <f>+(C23-C$7)/C$8</f>
        <v>170.50191837374527</v>
      </c>
      <c r="F23">
        <f>ROUND(2*E23,0)/2</f>
        <v>170.5</v>
      </c>
      <c r="G23">
        <f>+C23-(C$7+F23*C$8)</f>
        <v>8.5499999113380909E-4</v>
      </c>
      <c r="H23">
        <f>+G23</f>
        <v>8.5499999113380909E-4</v>
      </c>
      <c r="O23">
        <f ca="1">+C$11+C$12*$F23</f>
        <v>7.0683238797093794E-4</v>
      </c>
      <c r="Q23" s="2">
        <f>+C23-15018.5</f>
        <v>39720.239999999998</v>
      </c>
      <c r="S23">
        <f ca="1">+(O23-G23)^2</f>
        <v>2.1953638627030065E-8</v>
      </c>
    </row>
    <row r="24" spans="1:19" x14ac:dyDescent="0.2">
      <c r="A24" s="36" t="s">
        <v>54</v>
      </c>
      <c r="B24" s="37" t="s">
        <v>52</v>
      </c>
      <c r="C24" s="36">
        <v>55867.674400000004</v>
      </c>
      <c r="D24" s="36">
        <v>4.0000000000000002E-4</v>
      </c>
      <c r="E24">
        <f>+(C24-C$7)/C$8</f>
        <v>2703.5055756243132</v>
      </c>
      <c r="F24">
        <f>ROUND(2*E24,0)/2</f>
        <v>2703.5</v>
      </c>
      <c r="G24">
        <f>+C24-(C$7+F24*C$8)</f>
        <v>2.4849999972502701E-3</v>
      </c>
      <c r="H24">
        <f>+G24</f>
        <v>2.4849999972502701E-3</v>
      </c>
      <c r="O24">
        <f ca="1">+C$11+C$12*$F24</f>
        <v>2.2807251951689777E-3</v>
      </c>
      <c r="Q24" s="2">
        <f>+C24-15018.5</f>
        <v>40849.174400000004</v>
      </c>
      <c r="S24">
        <f ca="1">+(O24-G24)^2</f>
        <v>4.1728194765351175E-8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S6940"/>
  <sheetViews>
    <sheetView workbookViewId="0">
      <selection activeCell="D8" sqref="D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  <c r="E1" t="s">
        <v>45</v>
      </c>
    </row>
    <row r="2" spans="1:7" x14ac:dyDescent="0.2">
      <c r="A2" t="s">
        <v>24</v>
      </c>
      <c r="B2" t="s">
        <v>46</v>
      </c>
      <c r="C2" s="31" t="s">
        <v>42</v>
      </c>
      <c r="D2" s="3" t="s">
        <v>47</v>
      </c>
      <c r="E2" s="32" t="s">
        <v>43</v>
      </c>
      <c r="F2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54662.749000000003</v>
      </c>
      <c r="D7" s="30" t="s">
        <v>48</v>
      </c>
    </row>
    <row r="8" spans="1:7" x14ac:dyDescent="0.2">
      <c r="A8" t="s">
        <v>3</v>
      </c>
      <c r="C8" s="8">
        <f>2*E8</f>
        <v>0.89137999999999995</v>
      </c>
      <c r="D8" s="30" t="s">
        <v>58</v>
      </c>
      <c r="E8" s="8">
        <v>0.44568999999999998</v>
      </c>
    </row>
    <row r="9" spans="1:7" x14ac:dyDescent="0.2">
      <c r="A9" s="9" t="s">
        <v>31</v>
      </c>
      <c r="B9" s="10"/>
      <c r="C9" s="11">
        <v>8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1.1726589699887227E-2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-1.7567160478833421E-4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60321.523330555559</v>
      </c>
    </row>
    <row r="15" spans="1:7" x14ac:dyDescent="0.2">
      <c r="A15" s="12" t="s">
        <v>17</v>
      </c>
      <c r="B15" s="10"/>
      <c r="C15" s="13">
        <f ca="1">(C7+C11)+(C8+C12)*INT(MAX(F21:F3533))</f>
        <v>55867.668978580026</v>
      </c>
      <c r="D15" s="14" t="s">
        <v>39</v>
      </c>
      <c r="E15" s="15">
        <f ca="1">ROUND(2*(E14-$C$7)/$C$8,0)/2+E13</f>
        <v>6349.5</v>
      </c>
    </row>
    <row r="16" spans="1:7" x14ac:dyDescent="0.2">
      <c r="A16" s="16" t="s">
        <v>4</v>
      </c>
      <c r="B16" s="10"/>
      <c r="C16" s="17">
        <f ca="1">+C8+C12</f>
        <v>0.89120432839521158</v>
      </c>
      <c r="D16" s="14" t="s">
        <v>40</v>
      </c>
      <c r="E16" s="24">
        <f ca="1">ROUND(2*(E14-$C$15)/$C$16,0)/2+E13</f>
        <v>4998.5</v>
      </c>
    </row>
    <row r="17" spans="1:19" ht="13.5" thickBot="1" x14ac:dyDescent="0.25">
      <c r="A17" s="14" t="s">
        <v>30</v>
      </c>
      <c r="B17" s="10"/>
      <c r="C17" s="10">
        <f>COUNT(C21:C2191)</f>
        <v>4</v>
      </c>
      <c r="D17" s="14" t="s">
        <v>34</v>
      </c>
      <c r="E17" s="18">
        <f ca="1">+$C$15+$C$16*E16-15018.5-$C$9/24</f>
        <v>45303.520480730156</v>
      </c>
    </row>
    <row r="18" spans="1:19" ht="14.25" thickTop="1" thickBot="1" x14ac:dyDescent="0.25">
      <c r="A18" s="16" t="s">
        <v>5</v>
      </c>
      <c r="B18" s="10"/>
      <c r="C18" s="19">
        <f ca="1">+C15</f>
        <v>55867.668978580026</v>
      </c>
      <c r="D18" s="20">
        <f ca="1">+C16</f>
        <v>0.89120432839521158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0.12653707261724778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55</v>
      </c>
      <c r="I20" s="7" t="s">
        <v>48</v>
      </c>
      <c r="J20" s="7" t="s">
        <v>29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56</v>
      </c>
    </row>
    <row r="21" spans="1:19" x14ac:dyDescent="0.2">
      <c r="A21" s="33" t="s">
        <v>49</v>
      </c>
      <c r="B21" s="34" t="s">
        <v>50</v>
      </c>
      <c r="C21" s="35">
        <v>53626.741999999998</v>
      </c>
      <c r="D21" s="33" t="s">
        <v>51</v>
      </c>
      <c r="E21">
        <f>+(C21-C$7)/C$8</f>
        <v>-1162.2506675043248</v>
      </c>
      <c r="F21">
        <f>ROUND(2*E21,0)/2</f>
        <v>-1162.5</v>
      </c>
      <c r="G21">
        <f>+C21-(C$7+F21*C$8)</f>
        <v>0.2222499999916181</v>
      </c>
      <c r="H21">
        <f>+G21</f>
        <v>0.2222499999916181</v>
      </c>
      <c r="O21">
        <f ca="1">+C$11+C$12*$F21</f>
        <v>0.21594483026632572</v>
      </c>
      <c r="Q21" s="2">
        <f>+C21-15018.5</f>
        <v>38608.241999999998</v>
      </c>
      <c r="S21">
        <f ca="1">+(O21-G21)^2</f>
        <v>3.9755165264743603E-5</v>
      </c>
    </row>
    <row r="22" spans="1:19" x14ac:dyDescent="0.2">
      <c r="A22" t="str">
        <f>D8</f>
        <v>VSX??????</v>
      </c>
      <c r="C22" s="8">
        <f>C$7</f>
        <v>54662.749000000003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1.1726589699887227E-2</v>
      </c>
      <c r="Q22" s="2">
        <f>+C22-15018.5</f>
        <v>39644.249000000003</v>
      </c>
      <c r="S22">
        <f ca="1">+(O22-G22)^2</f>
        <v>1.375129059895012E-4</v>
      </c>
    </row>
    <row r="23" spans="1:19" x14ac:dyDescent="0.2">
      <c r="A23" s="33" t="s">
        <v>49</v>
      </c>
      <c r="B23" s="34" t="s">
        <v>52</v>
      </c>
      <c r="C23" s="35">
        <v>54738.74</v>
      </c>
      <c r="D23" s="33" t="s">
        <v>53</v>
      </c>
      <c r="E23">
        <f>+(C23-C$7)/C$8</f>
        <v>85.250959186872635</v>
      </c>
      <c r="F23">
        <f>ROUND(2*E23,0)/2</f>
        <v>85.5</v>
      </c>
      <c r="O23">
        <f ca="1">+C$11+C$12*$F23</f>
        <v>-3.2933325095153478E-3</v>
      </c>
      <c r="Q23" s="2">
        <f>+C23-15018.5</f>
        <v>39720.239999999998</v>
      </c>
      <c r="R23">
        <f>+C23-(C$7+F23*C$8)</f>
        <v>-0.22199000000546221</v>
      </c>
      <c r="S23">
        <f ca="1">+(O23-R23)^2</f>
        <v>4.7828232373832734E-2</v>
      </c>
    </row>
    <row r="24" spans="1:19" x14ac:dyDescent="0.2">
      <c r="A24" s="36" t="s">
        <v>54</v>
      </c>
      <c r="B24" s="37" t="s">
        <v>52</v>
      </c>
      <c r="C24" s="36">
        <v>55867.674400000004</v>
      </c>
      <c r="D24" s="36">
        <v>4.0000000000000002E-4</v>
      </c>
      <c r="E24">
        <f>+(C24-C$7)/C$8</f>
        <v>1351.7527878121566</v>
      </c>
      <c r="F24">
        <f>ROUND(2*E24,0)/2</f>
        <v>1352</v>
      </c>
      <c r="G24">
        <f>+C24-(C$7+F24*C$8)</f>
        <v>-0.22035999999934575</v>
      </c>
      <c r="J24">
        <f>+G24</f>
        <v>-0.22035999999934575</v>
      </c>
      <c r="O24">
        <f ca="1">+C$11+C$12*$F24</f>
        <v>-0.22578141997394063</v>
      </c>
      <c r="Q24" s="2">
        <f>+C24-15018.5</f>
        <v>40849.174400000004</v>
      </c>
      <c r="S24">
        <f ca="1">+(O24-G24)^2</f>
        <v>2.9391794540936432E-5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(2)</vt:lpstr>
      <vt:lpstr>A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2024-01-11T06:03:35Z</dcterms:modified>
</cp:coreProperties>
</file>