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0818995-7974-4563-A9B6-223C72D0FB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F11" i="1"/>
  <c r="Q22" i="1"/>
  <c r="Q23" i="1"/>
  <c r="C21" i="1"/>
  <c r="G21" i="1"/>
  <c r="H21" i="1"/>
  <c r="E21" i="1"/>
  <c r="F21" i="1"/>
  <c r="A21" i="1"/>
  <c r="H20" i="1"/>
  <c r="G11" i="1"/>
  <c r="E14" i="1"/>
  <c r="E15" i="1" s="1"/>
  <c r="C17" i="1"/>
  <c r="Q21" i="1"/>
  <c r="C11" i="1"/>
  <c r="C12" i="1"/>
  <c r="C16" i="1" l="1"/>
  <c r="D18" i="1" s="1"/>
  <c r="C15" i="1"/>
  <c r="O24" i="1"/>
  <c r="S24" i="1" s="1"/>
  <c r="O22" i="1"/>
  <c r="S22" i="1" s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<sst xmlns="http://schemas.openxmlformats.org/spreadsheetml/2006/main" count="60" uniqueCount="54">
  <si>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</si>
  <si>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</si>
  <si>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</si>
  <si>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</si>
  <si>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</si>
  <si>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</si>
  <si>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</si>
  <si>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</si>
  <si>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</si>
  <si>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</si>
  <si>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</si>
  <si>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</si>
  <si>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</si>
  <si>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</si>
  <si>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</si>
  <si>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</si>
  <si>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</si>
  <si>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</si>
  <si>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</si>
  <si>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</si>
  <si>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</si>
  <si>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</si>
  <si>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</si>
  <si>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</si>
  <si>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</si>
  <si>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</si>
  <si>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</si>
  <si>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</si>
  <si>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</si>
  <si>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</si>
  <si>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</si>
  <si>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</si>
  <si>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</si>
  <si>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</si>
  <si>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</si>
  <si>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</si>
  <si>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</si>
  <si>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</si>
  <si>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</si>
  <si>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</si>
  <si>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</si>
  <si>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</si>
  <si>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G5821-0087</t>
  </si>
  <si>
    <t>GSC 5821-0087</t>
  </si>
  <si>
    <t>G5821-0087_Aqr.xls</t>
  </si>
  <si>
    <t>EB</t>
  </si>
  <si>
    <t>Aqr</t>
  </si>
  <si>
    <t>VSX</t>
  </si>
  <si>
    <t>OEJV 0155</t>
  </si>
  <si>
    <t>I</t>
  </si>
  <si>
    <t>0,0200</t>
  </si>
  <si>
    <t>IBVS 6011</t>
  </si>
  <si>
    <t>IBVS 6093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</si>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</sst>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5821-0087 -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9-42A8-A84B-CD86C8CEFD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-6.2850000031176023E-3</c:v>
                </c:pt>
                <c:pt idx="2">
                  <c:v>2.2799999933340587E-3</c:v>
                </c:pt>
                <c:pt idx="3">
                  <c:v>9.0500000078463927E-4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19-42A8-A84B-CD86C8CEFD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19-42A8-A84B-CD86C8CEFD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19-42A8-A84B-CD86C8CEFD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19-42A8-A84B-CD86C8CEFD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19-42A8-A84B-CD86C8CEFD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19-42A8-A84B-CD86C8CEFD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-2.694525006494297E-3</c:v>
                </c:pt>
                <c:pt idx="1">
                  <c:v>-3.3570446071154191E-3</c:v>
                </c:pt>
                <c:pt idx="2">
                  <c:v>5.646178699108312E-4</c:v>
                </c:pt>
                <c:pt idx="3">
                  <c:v>2.3869517346999814E-3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19-42A8-A84B-CD86C8CEFD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-409</c:v>
                </c:pt>
                <c:pt idx="2">
                  <c:v>2012</c:v>
                </c:pt>
                <c:pt idx="3">
                  <c:v>3137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19-42A8-A84B-CD86C8CEF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676744"/>
        <c:axId val="1"/>
      </c:scatterChart>
      <c:valAx>
        <c:axId val="580676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676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ACCAD8-2AEB-F2C8-38AB-15C5D3D8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54603.908000000003</v>
      </c>
      <c r="D7" s="30" t="s">
        <v>47</v>
      </c>
    </row>
    <row r="8" spans="1:7" x14ac:dyDescent="0.2">
      <c r="A8" t="s">
        <v>3</v>
      </c>
      <c r="C8" s="40">
        <v>0.62863500000000005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-2.694525006494297E-3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1.619852324257022E-6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60320.800564699071</v>
      </c>
    </row>
    <row r="15" spans="1:7" x14ac:dyDescent="0.2">
      <c r="A15" s="12" t="s">
        <v>17</v>
      </c>
      <c r="B15" s="10"/>
      <c r="C15" s="13">
        <f ca="1">(C7+C11)+(C8+C12)*INT(MAX(F21:F3533))</f>
        <v>56575.938381951739</v>
      </c>
      <c r="D15" s="14" t="s">
        <v>38</v>
      </c>
      <c r="E15" s="15">
        <f ca="1">ROUND(2*(E14-$C$7)/$C$8,0)/2+E13</f>
        <v>9095</v>
      </c>
    </row>
    <row r="16" spans="1:7" x14ac:dyDescent="0.2">
      <c r="A16" s="16" t="s">
        <v>4</v>
      </c>
      <c r="B16" s="10"/>
      <c r="C16" s="17">
        <f ca="1">+C8+C12</f>
        <v>0.62863661985232433</v>
      </c>
      <c r="D16" s="14" t="s">
        <v>39</v>
      </c>
      <c r="E16" s="24">
        <f ca="1">ROUND(2*(E14-$C$15)/$C$16,0)/2+E13</f>
        <v>5958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45303.251196365221</v>
      </c>
    </row>
    <row r="18" spans="1:19" ht="14.25" thickTop="1" thickBot="1" x14ac:dyDescent="0.25">
      <c r="A18" s="16" t="s">
        <v>5</v>
      </c>
      <c r="B18" s="10"/>
      <c r="C18" s="19">
        <f ca="1">+C15</f>
        <v>56575.938381951739</v>
      </c>
      <c r="D18" s="20">
        <f ca="1">+C16</f>
        <v>0.62863661985232433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2.6439934809939845E-3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54603.908000000003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-2.694525006494297E-3</v>
      </c>
      <c r="Q21" s="2">
        <f>+C21-15018.5</f>
        <v>39585.408000000003</v>
      </c>
      <c r="S21">
        <f ca="1">+(O21-G21)^2</f>
        <v>7.2604650106230911E-6</v>
      </c>
    </row>
    <row r="22" spans="1:19" x14ac:dyDescent="0.2">
      <c r="A22" s="33" t="s">
        <v>48</v>
      </c>
      <c r="B22" s="34" t="s">
        <v>49</v>
      </c>
      <c r="C22" s="35">
        <v>54346.79</v>
      </c>
      <c r="D22" s="33" t="s">
        <v>50</v>
      </c>
      <c r="E22">
        <f>+(C22-C$7)/C$8</f>
        <v>-409.00999785249343</v>
      </c>
      <c r="F22">
        <f>ROUND(2*E22,0)/2</f>
        <v>-409</v>
      </c>
      <c r="G22">
        <f>+C22-(C$7+F22*C$8)</f>
        <v>-6.2850000031176023E-3</v>
      </c>
      <c r="I22">
        <f>+G22</f>
        <v>-6.2850000031176023E-3</v>
      </c>
      <c r="O22">
        <f ca="1">+C$11+C$12*$F22</f>
        <v>-3.3570446071154191E-3</v>
      </c>
      <c r="Q22" s="2">
        <f>+C22-15018.5</f>
        <v>39328.29</v>
      </c>
      <c r="S22">
        <f ca="1">+(O22-G22)^2</f>
        <v>8.5729228009783013E-6</v>
      </c>
    </row>
    <row r="23" spans="1:19" x14ac:dyDescent="0.2">
      <c r="A23" s="36" t="s">
        <v>51</v>
      </c>
      <c r="B23" s="37" t="s">
        <v>49</v>
      </c>
      <c r="C23" s="36">
        <v>55868.723899999997</v>
      </c>
      <c r="D23" s="36">
        <v>2.0000000000000001E-4</v>
      </c>
      <c r="E23">
        <f>+(C23-C$7)/C$8</f>
        <v>2012.0036269059058</v>
      </c>
      <c r="F23">
        <f>ROUND(2*E23,0)/2</f>
        <v>2012</v>
      </c>
      <c r="G23">
        <f>+C23-(C$7+F23*C$8)</f>
        <v>2.2799999933340587E-3</v>
      </c>
      <c r="I23">
        <f>+G23</f>
        <v>2.2799999933340587E-3</v>
      </c>
      <c r="O23">
        <f ca="1">+C$11+C$12*$F23</f>
        <v>5.646178699108312E-4</v>
      </c>
      <c r="Q23" s="2">
        <f>+C23-15018.5</f>
        <v>40850.223899999997</v>
      </c>
      <c r="S23">
        <f ca="1">+(O23-G23)^2</f>
        <v>2.942535829359981E-6</v>
      </c>
    </row>
    <row r="24" spans="1:19" x14ac:dyDescent="0.2">
      <c r="A24" s="38" t="s">
        <v>52</v>
      </c>
      <c r="B24" s="39" t="s">
        <v>49</v>
      </c>
      <c r="C24" s="38">
        <v>56575.936900000001</v>
      </c>
      <c r="D24" s="38">
        <v>4.0000000000000002E-4</v>
      </c>
      <c r="E24">
        <f>+(C24-C$7)/C$8</f>
        <v>3137.0014396271245</v>
      </c>
      <c r="F24">
        <f>ROUND(2*E24,0)/2</f>
        <v>3137</v>
      </c>
      <c r="G24">
        <f>+C24-(C$7+F24*C$8)</f>
        <v>9.0500000078463927E-4</v>
      </c>
      <c r="I24">
        <f>+G24</f>
        <v>9.0500000078463927E-4</v>
      </c>
      <c r="O24">
        <f ca="1">+C$11+C$12*$F24</f>
        <v>2.3869517346999814E-3</v>
      </c>
      <c r="Q24" s="2">
        <f>+C24-15018.5</f>
        <v>41557.436900000001</v>
      </c>
      <c r="S24">
        <f ca="1">+(O24-G24)^2</f>
        <v>2.1961809416546892E-6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2024-01-11T06:12:48Z</dcterms:modified>
</cp:coreProperties>
</file>