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6DED49E-016F-4B0C-8DBE-1A18FD35862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Q22" i="1"/>
  <c r="Q23" i="1"/>
  <c r="Q24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O21" i="1"/>
  <c r="S21" i="1" s="1"/>
  <c r="O24" i="1"/>
  <c r="S24" i="1" s="1"/>
  <c r="C15" i="1"/>
  <c r="O23" i="1"/>
  <c r="S23" i="1" s="1"/>
  <c r="O22" i="1"/>
  <c r="S22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<sst xmlns="http://schemas.openxmlformats.org/spreadsheetml/2006/main" count="60" uniqueCount="55">
  <si>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</si>
  <si>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</si>
  <si>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</si>
  <si>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</si>
  <si>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</si>
  <si>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</si>
  <si>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</si>
  <si>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</si>
  <si>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</si>
  <si>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</si>
  <si>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</si>
  <si>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</si>
  <si>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</si>
  <si>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</si>
  <si>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</si>
  <si>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</si>
  <si>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</si>
  <si>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</si>
  <si>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</si>
  <si>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</si>
  <si>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</si>
  <si>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</si>
  <si>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</si>
  <si>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</si>
  <si>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</si>
  <si>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</si>
  <si>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</si>
  <si>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</si>
  <si>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</si>
  <si>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</si>
  <si>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</si>
  <si>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</si>
  <si>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</si>
  <si>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</si>
  <si>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</si>
  <si>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</si>
  <si>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</si>
  <si>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</si>
  <si>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</si>
  <si>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</si>
  <si>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</si>
  <si>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G5826-1082</t>
  </si>
  <si>
    <t>GSC 5826-1082</t>
  </si>
  <si>
    <t>G5826-1082_Aqr.xls</t>
  </si>
  <si>
    <t>EC</t>
  </si>
  <si>
    <t>Aqr</t>
  </si>
  <si>
    <t>VSX</t>
  </si>
  <si>
    <t>OEJV 0155</t>
  </si>
  <si>
    <t>I</t>
  </si>
  <si>
    <t>0,0200</t>
  </si>
  <si>
    <t>IBVS 6011</t>
  </si>
  <si>
    <t>IBVS 6042</t>
  </si>
  <si>
    <t xml:space="preserve"> 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</si>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</sst>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5826-1082 -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5714.5</c:v>
                </c:pt>
                <c:pt idx="2">
                  <c:v>10683.5</c:v>
                </c:pt>
                <c:pt idx="3">
                  <c:v>11656.5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3A-4126-9E1C-FE63559D6E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5714.5</c:v>
                </c:pt>
                <c:pt idx="2">
                  <c:v>10683.5</c:v>
                </c:pt>
                <c:pt idx="3">
                  <c:v>11656.5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-1.1454500003310386E-2</c:v>
                </c:pt>
                <c:pt idx="2">
                  <c:v>-4.2303499998524785E-2</c:v>
                </c:pt>
                <c:pt idx="3">
                  <c:v>-5.4936499996983912E-2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3A-4126-9E1C-FE63559D6E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5714.5</c:v>
                </c:pt>
                <c:pt idx="2">
                  <c:v>10683.5</c:v>
                </c:pt>
                <c:pt idx="3">
                  <c:v>11656.5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3A-4126-9E1C-FE63559D6E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5714.5</c:v>
                </c:pt>
                <c:pt idx="2">
                  <c:v>10683.5</c:v>
                </c:pt>
                <c:pt idx="3">
                  <c:v>11656.5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3A-4126-9E1C-FE63559D6E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5714.5</c:v>
                </c:pt>
                <c:pt idx="2">
                  <c:v>10683.5</c:v>
                </c:pt>
                <c:pt idx="3">
                  <c:v>11656.5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3A-4126-9E1C-FE63559D6E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5714.5</c:v>
                </c:pt>
                <c:pt idx="2">
                  <c:v>10683.5</c:v>
                </c:pt>
                <c:pt idx="3">
                  <c:v>11656.5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3A-4126-9E1C-FE63559D6E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4.0000000000000002E-4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5714.5</c:v>
                </c:pt>
                <c:pt idx="2">
                  <c:v>10683.5</c:v>
                </c:pt>
                <c:pt idx="3">
                  <c:v>11656.5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3A-4126-9E1C-FE63559D6E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5714.5</c:v>
                </c:pt>
                <c:pt idx="2">
                  <c:v>10683.5</c:v>
                </c:pt>
                <c:pt idx="3">
                  <c:v>11656.5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5.1117103472448147E-3</c:v>
                </c:pt>
                <c:pt idx="1">
                  <c:v>-2.1193452651937977E-2</c:v>
                </c:pt>
                <c:pt idx="2">
                  <c:v>-4.4066907012413836E-2</c:v>
                </c:pt>
                <c:pt idx="3">
                  <c:v>-4.8545850681712091E-2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3A-4126-9E1C-FE63559D6ED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5714.5</c:v>
                </c:pt>
                <c:pt idx="2">
                  <c:v>10683.5</c:v>
                </c:pt>
                <c:pt idx="3">
                  <c:v>11656.5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3A-4126-9E1C-FE63559D6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095960"/>
        <c:axId val="1"/>
      </c:scatterChart>
      <c:valAx>
        <c:axId val="646095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095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C9579E-019E-297A-4EC8-B9A4628DA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52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8">
        <v>51870.777000000002</v>
      </c>
      <c r="D7" s="30" t="s">
        <v>46</v>
      </c>
    </row>
    <row r="8" spans="1:7" x14ac:dyDescent="0.2">
      <c r="A8" t="s">
        <v>3</v>
      </c>
      <c r="C8" s="38">
        <v>0.37412099999999998</v>
      </c>
      <c r="D8" s="30" t="s">
        <v>46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5.1117103472448147E-3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-4.6032309036981002E-6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60320.801128009254</v>
      </c>
    </row>
    <row r="15" spans="1:7" x14ac:dyDescent="0.2">
      <c r="A15" s="12" t="s">
        <v>17</v>
      </c>
      <c r="B15" s="10"/>
      <c r="C15" s="13">
        <f ca="1">(C7+C11)+(C8+C12)*INT(MAX(F21:F3533))</f>
        <v>56231.482832450936</v>
      </c>
      <c r="D15" s="14" t="s">
        <v>37</v>
      </c>
      <c r="E15" s="15">
        <f ca="1">ROUND(2*(E14-$C$7)/$C$8,0)/2+E13</f>
        <v>22587.5</v>
      </c>
    </row>
    <row r="16" spans="1:7" x14ac:dyDescent="0.2">
      <c r="A16" s="16" t="s">
        <v>4</v>
      </c>
      <c r="B16" s="10"/>
      <c r="C16" s="17">
        <f ca="1">+C8+C12</f>
        <v>0.3741163967690963</v>
      </c>
      <c r="D16" s="14" t="s">
        <v>38</v>
      </c>
      <c r="E16" s="24">
        <f ca="1">ROUND(2*(E14-$C$15)/$C$16,0)/2+E13</f>
        <v>10931.5</v>
      </c>
    </row>
    <row r="17" spans="1:19" ht="13.5" thickBot="1" x14ac:dyDescent="0.25">
      <c r="A17" s="14" t="s">
        <v>28</v>
      </c>
      <c r="B17" s="10"/>
      <c r="C17" s="10">
        <f>COUNT(C21:C2191)</f>
        <v>4</v>
      </c>
      <c r="D17" s="14" t="s">
        <v>32</v>
      </c>
      <c r="E17" s="18">
        <f ca="1">+$C$15+$C$16*E16-15018.5-$C$9/24</f>
        <v>45303.032057065648</v>
      </c>
    </row>
    <row r="18" spans="1:19" ht="14.25" thickTop="1" thickBot="1" x14ac:dyDescent="0.25">
      <c r="A18" s="16" t="s">
        <v>5</v>
      </c>
      <c r="B18" s="10"/>
      <c r="C18" s="19">
        <f ca="1">+C15</f>
        <v>56231.482832450936</v>
      </c>
      <c r="D18" s="20">
        <f ca="1">+C16</f>
        <v>0.3741163967690963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7.4145529047892787E-3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53</v>
      </c>
      <c r="J20" s="7" t="s">
        <v>54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51870.777000000002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5.1117103472448147E-3</v>
      </c>
      <c r="Q21" s="2">
        <f>+C21-15018.5</f>
        <v>36852.277000000002</v>
      </c>
      <c r="S21">
        <f ca="1">+(O21-G21)^2</f>
        <v>2.6129582674129703E-5</v>
      </c>
    </row>
    <row r="22" spans="1:19" x14ac:dyDescent="0.2">
      <c r="A22" s="33" t="s">
        <v>47</v>
      </c>
      <c r="B22" s="34" t="s">
        <v>48</v>
      </c>
      <c r="C22" s="35">
        <v>54008.68</v>
      </c>
      <c r="D22" s="33" t="s">
        <v>49</v>
      </c>
      <c r="E22">
        <f>+(C22-C$7)/C$8</f>
        <v>5714.4693829001808</v>
      </c>
      <c r="F22">
        <f>ROUND(2*E22,0)/2</f>
        <v>5714.5</v>
      </c>
      <c r="G22">
        <f>+C22-(C$7+F22*C$8)</f>
        <v>-1.1454500003310386E-2</v>
      </c>
      <c r="I22">
        <f>+G22</f>
        <v>-1.1454500003310386E-2</v>
      </c>
      <c r="O22">
        <f ca="1">+C$11+C$12*$F22</f>
        <v>-2.1193452651937977E-2</v>
      </c>
      <c r="Q22" s="2">
        <f>+C22-15018.5</f>
        <v>38990.18</v>
      </c>
      <c r="S22">
        <f ca="1">+(O22-G22)^2</f>
        <v>9.4847198692210371E-5</v>
      </c>
    </row>
    <row r="23" spans="1:19" x14ac:dyDescent="0.2">
      <c r="A23" s="36" t="s">
        <v>50</v>
      </c>
      <c r="B23" s="37" t="s">
        <v>48</v>
      </c>
      <c r="C23" s="36">
        <v>55867.6564</v>
      </c>
      <c r="D23" s="36">
        <v>4.0000000000000002E-4</v>
      </c>
      <c r="E23">
        <f>+(C23-C$7)/C$8</f>
        <v>10683.386925620316</v>
      </c>
      <c r="F23">
        <f>ROUND(2*E23,0)/2</f>
        <v>10683.5</v>
      </c>
      <c r="G23">
        <f>+C23-(C$7+F23*C$8)</f>
        <v>-4.2303499998524785E-2</v>
      </c>
      <c r="I23">
        <f>+G23</f>
        <v>-4.2303499998524785E-2</v>
      </c>
      <c r="O23">
        <f ca="1">+C$11+C$12*$F23</f>
        <v>-4.4066907012413836E-2</v>
      </c>
      <c r="Q23" s="2">
        <f>+C23-15018.5</f>
        <v>40849.1564</v>
      </c>
      <c r="S23">
        <f ca="1">+(O23-G23)^2</f>
        <v>3.1096042966331006E-6</v>
      </c>
    </row>
    <row r="24" spans="1:19" x14ac:dyDescent="0.2">
      <c r="A24" s="33" t="s">
        <v>51</v>
      </c>
      <c r="B24" s="34" t="s">
        <v>48</v>
      </c>
      <c r="C24" s="35">
        <v>56231.663500000002</v>
      </c>
      <c r="D24" s="35">
        <v>3.0000000000000003E-4</v>
      </c>
      <c r="E24">
        <f>+(C24-C$7)/C$8</f>
        <v>11656.353158470123</v>
      </c>
      <c r="F24">
        <f>ROUND(2*E24,0)/2</f>
        <v>11656.5</v>
      </c>
      <c r="G24">
        <f>+C24-(C$7+F24*C$8)</f>
        <v>-5.4936499996983912E-2</v>
      </c>
      <c r="I24">
        <f>+G24</f>
        <v>-5.4936499996983912E-2</v>
      </c>
      <c r="O24">
        <f ca="1">+C$11+C$12*$F24</f>
        <v>-4.8545850681712091E-2</v>
      </c>
      <c r="Q24" s="2">
        <f>+C24-15018.5</f>
        <v>41213.163500000002</v>
      </c>
      <c r="S24">
        <f ca="1">+(O24-G24)^2</f>
        <v>4.0840398670784192E-5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2024-01-11T06:13:37Z</dcterms:modified>
</cp:coreProperties>
</file>