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8C55752-A2A6-4C2E-9289-9A331A9705D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Q26" i="1"/>
  <c r="E22" i="1"/>
  <c r="F22" i="1"/>
  <c r="E14" i="1"/>
  <c r="Q25" i="1"/>
  <c r="C7" i="1"/>
  <c r="E23" i="1"/>
  <c r="F23" i="1"/>
  <c r="Q22" i="1"/>
  <c r="Q24" i="1"/>
  <c r="C8" i="1"/>
  <c r="C17" i="1"/>
  <c r="Q21" i="1"/>
  <c r="E21" i="1"/>
  <c r="F21" i="1"/>
  <c r="G21" i="1"/>
  <c r="H21" i="1"/>
  <c r="E25" i="1"/>
  <c r="F25" i="1"/>
  <c r="G25" i="1"/>
  <c r="J25" i="1"/>
  <c r="E24" i="1"/>
  <c r="F24" i="1"/>
  <c r="G24" i="1"/>
  <c r="J24" i="1"/>
  <c r="E26" i="1"/>
  <c r="F26" i="1"/>
  <c r="G26" i="1"/>
  <c r="J26" i="1"/>
  <c r="G23" i="1"/>
  <c r="R22" i="1"/>
  <c r="K23" i="1"/>
  <c r="C11" i="1"/>
  <c r="E15" i="1" l="1"/>
  <c r="C12" i="1"/>
  <c r="C16" i="1" l="1"/>
  <c r="D18" i="1" s="1"/>
  <c r="O26" i="1"/>
  <c r="O23" i="1"/>
  <c r="C15" i="1"/>
  <c r="O24" i="1"/>
  <c r="O2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<sst xmlns="http://schemas.openxmlformats.org/spreadsheetml/2006/main" count="56" uniqueCount="51">
  <si>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</si>
  <si>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</si>
  <si>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</si>
  <si>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</si>
  <si>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</si>
  <si>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</si>
  <si>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</si>
  <si>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</si>
  <si>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</si>
  <si>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</si>
  <si>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</si>
  <si>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</si>
  <si>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</si>
  <si>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</si>
  <si>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</si>
  <si>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</si>
  <si>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</si>
  <si>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</si>
  <si>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</si>
  <si>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</si>
  <si>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</si>
  <si>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</si>
  <si>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</si>
  <si>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</si>
  <si>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</si>
  <si>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</si>
  <si>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</si>
  <si>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</si>
  <si>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</si>
  <si>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</si>
  <si>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</si>
  <si>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</si>
  <si>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</si>
  <si>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</si>
  <si>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</si>
  <si>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GM Aqr / GSC 5229-0210</t>
  </si>
  <si>
    <t>Kreiner</t>
  </si>
  <si>
    <t>IBVS 5920</t>
  </si>
  <si>
    <t>II</t>
  </si>
  <si>
    <t>Kreiner Eph.</t>
  </si>
  <si>
    <t>EW</t>
  </si>
  <si>
    <t>IBVS 5960</t>
  </si>
  <si>
    <t>I</t>
  </si>
  <si>
    <t>BAD</t>
  </si>
  <si>
    <t>Add cycle</t>
  </si>
  <si>
    <t>Old Cycle</t>
  </si>
  <si>
    <t>IBVS 6011</t>
  </si>
  <si>
    <t>OEJV 0155</t>
  </si>
  <si>
    <t>0,0080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</si>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</sst>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name val="Arial Unicode MS"/>
      <family val="2"/>
    </font>
    <font>
      <b/>
      <sz val="10"/>
      <color indexed="10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5" xfId="0" applyFont="1" applyBorder="1" applyAlignment="1"/>
    <xf numFmtId="0" fontId="0" fillId="0" borderId="6" xfId="0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GM Aqr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D1-48F5-9A0F-7F941780B3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D1-48F5-9A0F-7F941780B3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-0.18195959999866318</c:v>
                </c:pt>
                <c:pt idx="4">
                  <c:v>-0.19154034999519354</c:v>
                </c:pt>
                <c:pt idx="5">
                  <c:v>-0.19772150000062538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D1-48F5-9A0F-7F941780B3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-0.17994144999829587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D1-48F5-9A0F-7F941780B3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D1-48F5-9A0F-7F941780B3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D1-48F5-9A0F-7F941780B3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D1-48F5-9A0F-7F941780B3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-0.15823320643910033</c:v>
                </c:pt>
                <c:pt idx="1">
                  <c:v>-0.16334018837353909</c:v>
                </c:pt>
                <c:pt idx="2">
                  <c:v>-0.17765877253627363</c:v>
                </c:pt>
                <c:pt idx="3">
                  <c:v>-0.18711742147194513</c:v>
                </c:pt>
                <c:pt idx="4">
                  <c:v>-0.19107624370899023</c:v>
                </c:pt>
                <c:pt idx="5">
                  <c:v>-0.19531046227556892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D1-48F5-9A0F-7F941780B3D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1261</c:v>
                </c:pt>
                <c:pt idx="2">
                  <c:v>4796.5</c:v>
                </c:pt>
                <c:pt idx="3">
                  <c:v>7132</c:v>
                </c:pt>
                <c:pt idx="4">
                  <c:v>8109.5</c:v>
                </c:pt>
                <c:pt idx="5">
                  <c:v>9155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2.3236700006236788E-2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D1-48F5-9A0F-7F941780B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436520"/>
        <c:axId val="1"/>
      </c:scatterChart>
      <c:valAx>
        <c:axId val="571436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36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90977443609023"/>
          <c:y val="0.92353064690443099"/>
          <c:w val="0.8135338345864662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17</xdr:col>
      <xdr:colOff>361950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1D6C0C-1D8B-3202-7B21-A687DEBF0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</row>
    <row r="2" spans="1:7">
      <c r="A2" t="s">
        <v>23</v>
      </c>
      <c r="B2" t="s">
        <v>40</v>
      </c>
      <c r="C2" s="3"/>
      <c r="D2" s="3"/>
    </row>
    <row r="3" spans="1:7" ht="13.5" thickBot="1"/>
    <row r="4" spans="1:7" ht="13.5" thickBot="1">
      <c r="A4" s="5" t="s">
        <v>39</v>
      </c>
      <c r="C4" s="27">
        <v>52500.38</v>
      </c>
      <c r="D4" s="28">
        <v>0.36728529999999998</v>
      </c>
    </row>
    <row r="6" spans="1:7">
      <c r="A6" s="5" t="s">
        <v>0</v>
      </c>
    </row>
    <row r="7" spans="1:7">
      <c r="A7" t="s">
        <v>1</v>
      </c>
      <c r="C7">
        <f>+C4</f>
        <v>52500.38</v>
      </c>
    </row>
    <row r="8" spans="1:7">
      <c r="A8" t="s">
        <v>2</v>
      </c>
      <c r="C8">
        <f>+D4</f>
        <v>0.36728529999999998</v>
      </c>
    </row>
    <row r="9" spans="1:7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-0.15823320643910033</v>
      </c>
      <c r="D11" s="3"/>
      <c r="E11" s="10"/>
      <c r="F11" s="23" t="str">
        <f>"F"&amp;E19</f>
        <v>F23</v>
      </c>
      <c r="G11" s="24" t="str">
        <f>"G"&amp;E19</f>
        <v>G23</v>
      </c>
    </row>
    <row r="12" spans="1:7">
      <c r="A12" s="10" t="s">
        <v>16</v>
      </c>
      <c r="B12" s="10"/>
      <c r="C12" s="22">
        <f ca="1">SLOPE(INDIRECT($G$11):G992,INDIRECT($F$11):F992)</f>
        <v>-4.0499460225525512E-6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44</v>
      </c>
      <c r="E13" s="11">
        <v>1</v>
      </c>
    </row>
    <row r="14" spans="1:7">
      <c r="A14" s="10"/>
      <c r="B14" s="10"/>
      <c r="C14" s="10"/>
      <c r="D14" s="14" t="s">
        <v>30</v>
      </c>
      <c r="E14" s="15">
        <f ca="1">NOW()+15018.5+$C$9/24</f>
        <v>60320.804153124998</v>
      </c>
    </row>
    <row r="15" spans="1:7">
      <c r="A15" s="12" t="s">
        <v>17</v>
      </c>
      <c r="B15" s="10"/>
      <c r="C15" s="13">
        <f ca="1">(C7+C11)+(C8+C12)*INT(MAX(F21:F3533))</f>
        <v>55862.681611037719</v>
      </c>
      <c r="D15" s="14" t="s">
        <v>45</v>
      </c>
      <c r="E15" s="15">
        <f ca="1">ROUND(2*(E14-$C$7)/$C$8,0)/2+E13</f>
        <v>21293.5</v>
      </c>
    </row>
    <row r="16" spans="1:7">
      <c r="A16" s="16" t="s">
        <v>3</v>
      </c>
      <c r="B16" s="10"/>
      <c r="C16" s="17">
        <f ca="1">+C8+C12</f>
        <v>0.36728125005397744</v>
      </c>
      <c r="D16" s="14" t="s">
        <v>31</v>
      </c>
      <c r="E16" s="24">
        <f ca="1">ROUND(2*(E14-$C$15)/$C$16,0)/2+E13</f>
        <v>12139</v>
      </c>
    </row>
    <row r="17" spans="1:18" ht="13.5" thickBot="1">
      <c r="A17" s="14" t="s">
        <v>27</v>
      </c>
      <c r="B17" s="10"/>
      <c r="C17" s="10">
        <f>COUNT(C21:C2191)</f>
        <v>6</v>
      </c>
      <c r="D17" s="14" t="s">
        <v>32</v>
      </c>
      <c r="E17" s="18">
        <f ca="1">+$C$15+$C$16*E16-15018.5-$C$9/24</f>
        <v>45303.004538776288</v>
      </c>
    </row>
    <row r="18" spans="1:18" ht="14.25" thickTop="1" thickBot="1">
      <c r="A18" s="16" t="s">
        <v>4</v>
      </c>
      <c r="B18" s="10"/>
      <c r="C18" s="19">
        <f ca="1">+C15</f>
        <v>55862.681611037719</v>
      </c>
      <c r="D18" s="20">
        <f ca="1">+C16</f>
        <v>0.36728125005397744</v>
      </c>
      <c r="E18" s="21" t="s">
        <v>33</v>
      </c>
    </row>
    <row r="19" spans="1:18" ht="13.5" thickTop="1">
      <c r="A19" s="25" t="s">
        <v>34</v>
      </c>
      <c r="E19" s="26">
        <v>23</v>
      </c>
    </row>
    <row r="20" spans="1:18" ht="13.5" thickBot="1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36</v>
      </c>
      <c r="I20" s="7" t="s">
        <v>11</v>
      </c>
      <c r="J20" s="7" t="s">
        <v>26</v>
      </c>
      <c r="K20" s="7" t="s">
        <v>49</v>
      </c>
      <c r="L20" s="7" t="s">
        <v>50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R20" s="32" t="s">
        <v>43</v>
      </c>
    </row>
    <row r="21" spans="1:18">
      <c r="A21" s="33" t="s">
        <v>36</v>
      </c>
      <c r="B21" s="33"/>
      <c r="C21" s="34">
        <v>52500.38</v>
      </c>
      <c r="D21" s="34" t="s">
        <v>13</v>
      </c>
      <c r="E21" s="33">
        <f t="shared" ref="E21:E26" si="0"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t="shared" ref="O21:O26" ca="1" si="1">+C$11+C$12*$F21</f>
        <v>-0.15823320643910033</v>
      </c>
      <c r="Q21" s="2">
        <f t="shared" ref="Q21:Q26" si="2">+C21-15018.5</f>
        <v>37481.879999999997</v>
      </c>
    </row>
    <row r="22" spans="1:18">
      <c r="A22" s="33" t="s">
        <v>11</v>
      </c>
      <c r="B22" s="33"/>
      <c r="C22" s="34">
        <v>52963.55</v>
      </c>
      <c r="D22" s="34"/>
      <c r="E22" s="33">
        <f t="shared" si="0"/>
        <v>1261.0632660768224</v>
      </c>
      <c r="F22">
        <f>ROUND(2*E22,0)/2</f>
        <v>1261</v>
      </c>
      <c r="O22">
        <f t="shared" ca="1" si="1"/>
        <v>-0.16334018837353909</v>
      </c>
      <c r="Q22" s="2">
        <f t="shared" si="2"/>
        <v>37945.050000000003</v>
      </c>
      <c r="R22">
        <f>+C22-(C$7+F22*C$8)</f>
        <v>2.3236700006236788E-2</v>
      </c>
    </row>
    <row r="23" spans="1:18">
      <c r="A23" s="29" t="s">
        <v>47</v>
      </c>
      <c r="B23" s="30" t="s">
        <v>42</v>
      </c>
      <c r="C23" s="31">
        <v>54261.883999999998</v>
      </c>
      <c r="D23" s="29" t="s">
        <v>48</v>
      </c>
      <c r="E23" s="33">
        <f t="shared" si="0"/>
        <v>4796.0100771797861</v>
      </c>
      <c r="F23">
        <f>ROUND(2*E23,0)/2+0.5</f>
        <v>4796.5</v>
      </c>
      <c r="G23">
        <f>+C23-(C$7+F23*C$8)</f>
        <v>-0.17994144999829587</v>
      </c>
      <c r="K23">
        <f>+G23</f>
        <v>-0.17994144999829587</v>
      </c>
      <c r="O23">
        <f t="shared" ca="1" si="1"/>
        <v>-0.17765877253627363</v>
      </c>
      <c r="Q23" s="2">
        <f t="shared" si="2"/>
        <v>39243.383999999998</v>
      </c>
    </row>
    <row r="24" spans="1:18">
      <c r="A24" s="35" t="s">
        <v>37</v>
      </c>
      <c r="B24" s="36" t="s">
        <v>38</v>
      </c>
      <c r="C24" s="35">
        <v>55119.676800000001</v>
      </c>
      <c r="D24" s="35">
        <v>8.9999999999999998E-4</v>
      </c>
      <c r="E24" s="33">
        <f t="shared" si="0"/>
        <v>7131.5045824050239</v>
      </c>
      <c r="F24">
        <f>ROUND(2*E24,0)/2+0.5</f>
        <v>7132</v>
      </c>
      <c r="G24">
        <f>+C24-(C$7+F24*C$8)</f>
        <v>-0.18195959999866318</v>
      </c>
      <c r="J24">
        <f>+G24</f>
        <v>-0.18195959999866318</v>
      </c>
      <c r="O24">
        <f t="shared" ca="1" si="1"/>
        <v>-0.18711742147194513</v>
      </c>
      <c r="Q24" s="2">
        <f t="shared" si="2"/>
        <v>40101.176800000001</v>
      </c>
    </row>
    <row r="25" spans="1:18">
      <c r="A25" s="37" t="s">
        <v>41</v>
      </c>
      <c r="B25" s="38" t="s">
        <v>42</v>
      </c>
      <c r="C25" s="34">
        <v>55478.688600000001</v>
      </c>
      <c r="D25" s="34">
        <v>2.9999999999999997E-4</v>
      </c>
      <c r="E25" s="33">
        <f t="shared" si="0"/>
        <v>8108.9784970974988</v>
      </c>
      <c r="F25">
        <f>ROUND(2*E25,0)/2+0.5</f>
        <v>8109.5</v>
      </c>
      <c r="G25">
        <f>+C25-(C$7+F25*C$8)</f>
        <v>-0.19154034999519354</v>
      </c>
      <c r="J25">
        <f>+G25</f>
        <v>-0.19154034999519354</v>
      </c>
      <c r="O25">
        <f t="shared" ca="1" si="1"/>
        <v>-0.19107624370899023</v>
      </c>
      <c r="Q25" s="2">
        <f t="shared" si="2"/>
        <v>40460.188600000001</v>
      </c>
    </row>
    <row r="26" spans="1:18">
      <c r="A26" s="35" t="s">
        <v>46</v>
      </c>
      <c r="B26" s="36" t="s">
        <v>38</v>
      </c>
      <c r="C26" s="35">
        <v>55862.679199999999</v>
      </c>
      <c r="D26" s="35">
        <v>4.0000000000000002E-4</v>
      </c>
      <c r="E26" s="33">
        <f t="shared" si="0"/>
        <v>9154.4616678097427</v>
      </c>
      <c r="F26">
        <f>ROUND(2*E26,0)/2+0.5</f>
        <v>9155</v>
      </c>
      <c r="G26">
        <f>+C26-(C$7+F26*C$8)</f>
        <v>-0.19772150000062538</v>
      </c>
      <c r="J26">
        <f>+G26</f>
        <v>-0.19772150000062538</v>
      </c>
      <c r="O26">
        <f t="shared" ca="1" si="1"/>
        <v>-0.19531046227556892</v>
      </c>
      <c r="Q26" s="2">
        <f t="shared" si="2"/>
        <v>40844.179199999999</v>
      </c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2024-01-11T06:17:58Z</dcterms:modified>
</cp:coreProperties>
</file>