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948596D-C46B-4025-872D-EB5ADAD871B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E22" i="1"/>
  <c r="F22" i="1"/>
  <c r="G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E28" i="1"/>
  <c r="F28" i="1"/>
  <c r="G28" i="1"/>
  <c r="I28" i="1"/>
  <c r="E29" i="1"/>
  <c r="F29" i="1"/>
  <c r="G29" i="1"/>
  <c r="I29" i="1"/>
  <c r="E30" i="1"/>
  <c r="F30" i="1"/>
  <c r="G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E36" i="1"/>
  <c r="F36" i="1"/>
  <c r="G36" i="1"/>
  <c r="I36" i="1"/>
  <c r="E37" i="1"/>
  <c r="F37" i="1"/>
  <c r="G37" i="1"/>
  <c r="I37" i="1"/>
  <c r="E38" i="1"/>
  <c r="F38" i="1"/>
  <c r="G38" i="1"/>
  <c r="E39" i="1"/>
  <c r="F39" i="1"/>
  <c r="G39" i="1"/>
  <c r="I39" i="1"/>
  <c r="E40" i="1"/>
  <c r="F40" i="1"/>
  <c r="G40" i="1"/>
  <c r="K40" i="1"/>
  <c r="E41" i="1"/>
  <c r="F41" i="1"/>
  <c r="G41" i="1"/>
  <c r="I41" i="1"/>
  <c r="E42" i="1"/>
  <c r="F42" i="1"/>
  <c r="G42" i="1"/>
  <c r="I42" i="1"/>
  <c r="Q21" i="1"/>
  <c r="I22" i="1"/>
  <c r="Q22" i="1"/>
  <c r="Q23" i="1"/>
  <c r="Q24" i="1"/>
  <c r="Q25" i="1"/>
  <c r="Q26" i="1"/>
  <c r="I27" i="1"/>
  <c r="Q27" i="1"/>
  <c r="Q28" i="1"/>
  <c r="Q29" i="1"/>
  <c r="I30" i="1"/>
  <c r="Q30" i="1"/>
  <c r="Q31" i="1"/>
  <c r="Q32" i="1"/>
  <c r="Q33" i="1"/>
  <c r="Q34" i="1"/>
  <c r="I35" i="1"/>
  <c r="Q35" i="1"/>
  <c r="Q36" i="1"/>
  <c r="Q37" i="1"/>
  <c r="I38" i="1"/>
  <c r="Q38" i="1"/>
  <c r="Q39" i="1"/>
  <c r="H30" i="2"/>
  <c r="G30" i="2"/>
  <c r="C30" i="2"/>
  <c r="E30" i="2"/>
  <c r="D30" i="2"/>
  <c r="B30" i="2"/>
  <c r="A30" i="2"/>
  <c r="H29" i="2"/>
  <c r="B29" i="2"/>
  <c r="G29" i="2"/>
  <c r="D29" i="2"/>
  <c r="C29" i="2"/>
  <c r="E29" i="2"/>
  <c r="A29" i="2"/>
  <c r="H28" i="2"/>
  <c r="B28" i="2"/>
  <c r="G28" i="2"/>
  <c r="C28" i="2"/>
  <c r="E28" i="2"/>
  <c r="D28" i="2"/>
  <c r="A28" i="2"/>
  <c r="H27" i="2"/>
  <c r="G27" i="2"/>
  <c r="D27" i="2"/>
  <c r="C27" i="2"/>
  <c r="E27" i="2"/>
  <c r="B27" i="2"/>
  <c r="A27" i="2"/>
  <c r="H26" i="2"/>
  <c r="G26" i="2"/>
  <c r="C26" i="2"/>
  <c r="E26" i="2"/>
  <c r="D26" i="2"/>
  <c r="B26" i="2"/>
  <c r="A26" i="2"/>
  <c r="H25" i="2"/>
  <c r="B25" i="2"/>
  <c r="G25" i="2"/>
  <c r="D25" i="2"/>
  <c r="C25" i="2"/>
  <c r="E25" i="2"/>
  <c r="A25" i="2"/>
  <c r="H24" i="2"/>
  <c r="B24" i="2"/>
  <c r="G24" i="2"/>
  <c r="C24" i="2"/>
  <c r="E24" i="2"/>
  <c r="D24" i="2"/>
  <c r="A24" i="2"/>
  <c r="H23" i="2"/>
  <c r="G23" i="2"/>
  <c r="D23" i="2"/>
  <c r="C23" i="2"/>
  <c r="E23" i="2"/>
  <c r="B23" i="2"/>
  <c r="A23" i="2"/>
  <c r="H22" i="2"/>
  <c r="G22" i="2"/>
  <c r="C22" i="2"/>
  <c r="E22" i="2"/>
  <c r="D22" i="2"/>
  <c r="B22" i="2"/>
  <c r="A22" i="2"/>
  <c r="H21" i="2"/>
  <c r="B21" i="2"/>
  <c r="G21" i="2"/>
  <c r="D21" i="2"/>
  <c r="C21" i="2"/>
  <c r="E21" i="2"/>
  <c r="A21" i="2"/>
  <c r="H20" i="2"/>
  <c r="B20" i="2"/>
  <c r="G20" i="2"/>
  <c r="C20" i="2"/>
  <c r="E20" i="2"/>
  <c r="D20" i="2"/>
  <c r="A20" i="2"/>
  <c r="H19" i="2"/>
  <c r="G19" i="2"/>
  <c r="D19" i="2"/>
  <c r="C19" i="2"/>
  <c r="E19" i="2"/>
  <c r="B19" i="2"/>
  <c r="A19" i="2"/>
  <c r="H18" i="2"/>
  <c r="G18" i="2"/>
  <c r="C18" i="2"/>
  <c r="E18" i="2"/>
  <c r="D18" i="2"/>
  <c r="B18" i="2"/>
  <c r="A18" i="2"/>
  <c r="H17" i="2"/>
  <c r="B17" i="2"/>
  <c r="G17" i="2"/>
  <c r="D17" i="2"/>
  <c r="C17" i="2"/>
  <c r="E17" i="2"/>
  <c r="A17" i="2"/>
  <c r="H16" i="2"/>
  <c r="B16" i="2"/>
  <c r="G16" i="2"/>
  <c r="C16" i="2"/>
  <c r="E16" i="2"/>
  <c r="D16" i="2"/>
  <c r="A16" i="2"/>
  <c r="H15" i="2"/>
  <c r="G15" i="2"/>
  <c r="D15" i="2"/>
  <c r="C15" i="2"/>
  <c r="E15" i="2"/>
  <c r="B15" i="2"/>
  <c r="A15" i="2"/>
  <c r="H14" i="2"/>
  <c r="G14" i="2"/>
  <c r="C14" i="2"/>
  <c r="E14" i="2"/>
  <c r="D14" i="2"/>
  <c r="B14" i="2"/>
  <c r="A14" i="2"/>
  <c r="H13" i="2"/>
  <c r="B13" i="2"/>
  <c r="G13" i="2"/>
  <c r="D13" i="2"/>
  <c r="C13" i="2"/>
  <c r="E13" i="2"/>
  <c r="A13" i="2"/>
  <c r="H12" i="2"/>
  <c r="B12" i="2"/>
  <c r="G12" i="2"/>
  <c r="C12" i="2"/>
  <c r="E12" i="2"/>
  <c r="D12" i="2"/>
  <c r="A12" i="2"/>
  <c r="H11" i="2"/>
  <c r="G11" i="2"/>
  <c r="D11" i="2"/>
  <c r="C11" i="2"/>
  <c r="E11" i="2"/>
  <c r="B11" i="2"/>
  <c r="A11" i="2"/>
  <c r="F11" i="1"/>
  <c r="Q41" i="1"/>
  <c r="Q42" i="1"/>
  <c r="G11" i="1"/>
  <c r="E14" i="1"/>
  <c r="C17" i="1"/>
  <c r="Q40" i="1"/>
  <c r="C12" i="1"/>
  <c r="C16" i="1" l="1"/>
  <c r="D18" i="1" s="1"/>
  <c r="E15" i="1"/>
  <c r="C11" i="1"/>
  <c r="O26" i="1" l="1"/>
  <c r="O29" i="1"/>
  <c r="O37" i="1"/>
  <c r="O42" i="1"/>
  <c r="O28" i="1"/>
  <c r="O21" i="1"/>
  <c r="O30" i="1"/>
  <c r="O33" i="1"/>
  <c r="O32" i="1"/>
  <c r="O40" i="1"/>
  <c r="O39" i="1"/>
  <c r="O22" i="1"/>
  <c r="O35" i="1"/>
  <c r="O27" i="1"/>
  <c r="C15" i="1"/>
  <c r="O36" i="1"/>
  <c r="O38" i="1"/>
  <c r="O41" i="1"/>
  <c r="O34" i="1"/>
  <c r="O24" i="1"/>
  <c r="O23" i="1"/>
  <c r="O25" i="1"/>
  <c r="O31" i="1"/>
  <c r="C18" i="1" l="1"/>
  <c r="E16" i="1"/>
  <c r="E17" i="1" s="1"/>
</calcChain>
</file>

<file path=xl/sharedStrings.xml><?xml version="1.0" encoding="utf-8"?>
<sst xmlns="http://schemas.openxmlformats.org/spreadsheetml/2006/main" count="265" uniqueCount="124">
  <si>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</si>
  <si>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</si>
  <si>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</si>
  <si>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</si>
  <si>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</si>
  <si>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</si>
  <si>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</si>
  <si>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</si>
  <si>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</si>
  <si>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</si>
  <si>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</si>
  <si>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</si>
  <si>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</si>
  <si>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</si>
  <si>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</si>
  <si>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</si>
  <si>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</si>
  <si>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</si>
  <si>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</si>
  <si>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</si>
  <si>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</si>
  <si>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</si>
  <si>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</si>
  <si>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</si>
  <si>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</si>
  <si>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</si>
  <si>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</si>
  <si>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</si>
  <si>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</si>
  <si>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</si>
  <si>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</si>
  <si>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</si>
  <si>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</si>
  <si>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</si>
  <si>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</si>
  <si>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</si>
  <si>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GN Aqr / GSC 5229-1615</t>
  </si>
  <si>
    <t>EA</t>
  </si>
  <si>
    <t>VSX</t>
  </si>
  <si>
    <t>IBVS 6042</t>
  </si>
  <si>
    <t>II</t>
  </si>
  <si>
    <t>OEJV 0155</t>
  </si>
  <si>
    <t>I</t>
  </si>
  <si>
    <t>0,0100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</si>
  <si>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</si>
  <si>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</si>
  <si>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</si>
  <si>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</si>
  <si>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</si>
  <si>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</si>
  <si>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</si>
  <si>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</si>
  <si>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</si>
  <si>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</si>
  <si>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</si>
  <si>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2435369.370 </t>
  </si>
  <si>
    <t> 18.09.1955 20:52 </t>
  </si>
  <si>
    <t> 2.393 </t>
  </si>
  <si>
    <t>P </t>
  </si>
  <si>
    <t> N.E.Kurochkin </t>
  </si>
  <si>
    <t> PZ 22.340 </t>
  </si>
  <si>
    <t>2439441.286 </t>
  </si>
  <si>
    <t> 11.11.1966 18:51 </t>
  </si>
  <si>
    <t> 2.395 </t>
  </si>
  <si>
    <t>2439443.306 </t>
  </si>
  <si>
    <t> 13.11.1966 19:20 </t>
  </si>
  <si>
    <t> 2.212 </t>
  </si>
  <si>
    <t>2439762.278 </t>
  </si>
  <si>
    <t> 28.09.1967 18:40 </t>
  </si>
  <si>
    <t> 1.862 </t>
  </si>
  <si>
    <t>2441206.354 </t>
  </si>
  <si>
    <t> 11.09.1971 20:29 </t>
  </si>
  <si>
    <t> 1.278 </t>
  </si>
  <si>
    <t>2441210.334 </t>
  </si>
  <si>
    <t> 15.09.1971 20:00 </t>
  </si>
  <si>
    <t> 0.854 </t>
  </si>
  <si>
    <t>2441211.362 </t>
  </si>
  <si>
    <t> 16.09.1971 20:41 </t>
  </si>
  <si>
    <t> -0.321 </t>
  </si>
  <si>
    <t>2441220.343 </t>
  </si>
  <si>
    <t> 25.09.1971 20:13 </t>
  </si>
  <si>
    <t> -0.149 </t>
  </si>
  <si>
    <t>2442308.345 </t>
  </si>
  <si>
    <t> 17.09.1974 20:16 </t>
  </si>
  <si>
    <t> -0.046 </t>
  </si>
  <si>
    <t>2442309.353 </t>
  </si>
  <si>
    <t> 18.09.1974 20:28 </t>
  </si>
  <si>
    <t> 0.962 </t>
  </si>
  <si>
    <t>2442328.250 </t>
  </si>
  <si>
    <t> 07.10.1974 18:00 </t>
  </si>
  <si>
    <t> 2.242 </t>
  </si>
  <si>
    <t>2442329.216 </t>
  </si>
  <si>
    <t> 08.10.1974 17:11 </t>
  </si>
  <si>
    <t> 1.005 </t>
  </si>
  <si>
    <t>2442335.211 </t>
  </si>
  <si>
    <t> 14.10.1974 17:03 </t>
  </si>
  <si>
    <t> 0.394 </t>
  </si>
  <si>
    <t>2442667.405 </t>
  </si>
  <si>
    <t> 11.09.1975 21:43 </t>
  </si>
  <si>
    <t> 0.052 </t>
  </si>
  <si>
    <t>2443396.368 </t>
  </si>
  <si>
    <t> 09.09.1977 20:49 </t>
  </si>
  <si>
    <t> 0.078 </t>
  </si>
  <si>
    <t>2444083.503 </t>
  </si>
  <si>
    <t> 29.07.1979 00:04 </t>
  </si>
  <si>
    <t> 0.119 </t>
  </si>
  <si>
    <t>2445226.416 </t>
  </si>
  <si>
    <t> 13.09.1982 21:59 </t>
  </si>
  <si>
    <t> 0.077 </t>
  </si>
  <si>
    <t>2445236.384 </t>
  </si>
  <si>
    <t> 23.09.1982 21:12 </t>
  </si>
  <si>
    <t> -0.966 </t>
  </si>
  <si>
    <t>2445585.391 </t>
  </si>
  <si>
    <t> 07.09.1983 21:23 </t>
  </si>
  <si>
    <t> 0.090 </t>
  </si>
  <si>
    <t>2456228.6388 </t>
  </si>
  <si>
    <t> 28.10.2012 03:19 </t>
  </si>
  <si>
    <t> -0.0161 </t>
  </si>
  <si>
    <t>C </t>
  </si>
  <si>
    <t> R.Diethelm </t>
  </si>
  <si>
    <t>IBVS 6042 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</si>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</sst>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</font>
    <font>
      <sz val="10"/>
      <color indexed="8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9" fillId="0" borderId="0" xfId="0" applyFont="1" applyAlignment="1">
      <alignment horizontal="left"/>
    </xf>
    <xf numFmtId="0" fontId="9" fillId="0" borderId="1" xfId="0" applyFont="1" applyBorder="1" applyAlignment="1"/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GN Aqr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-4029.5</c:v>
                </c:pt>
                <c:pt idx="1">
                  <c:v>-3105</c:v>
                </c:pt>
                <c:pt idx="2">
                  <c:v>-3104.5</c:v>
                </c:pt>
                <c:pt idx="3">
                  <c:v>-3032</c:v>
                </c:pt>
                <c:pt idx="4">
                  <c:v>-2704</c:v>
                </c:pt>
                <c:pt idx="5">
                  <c:v>-2703.5</c:v>
                </c:pt>
                <c:pt idx="6">
                  <c:v>-2703</c:v>
                </c:pt>
                <c:pt idx="7">
                  <c:v>-2701</c:v>
                </c:pt>
                <c:pt idx="8">
                  <c:v>-2454</c:v>
                </c:pt>
                <c:pt idx="9">
                  <c:v>-2454</c:v>
                </c:pt>
                <c:pt idx="10">
                  <c:v>-2449.5</c:v>
                </c:pt>
                <c:pt idx="11">
                  <c:v>-2449.5</c:v>
                </c:pt>
                <c:pt idx="12">
                  <c:v>-2448</c:v>
                </c:pt>
                <c:pt idx="13">
                  <c:v>-2372.5</c:v>
                </c:pt>
                <c:pt idx="14">
                  <c:v>-2207</c:v>
                </c:pt>
                <c:pt idx="15">
                  <c:v>-2051</c:v>
                </c:pt>
                <c:pt idx="16">
                  <c:v>-1791.5</c:v>
                </c:pt>
                <c:pt idx="17">
                  <c:v>-1789</c:v>
                </c:pt>
                <c:pt idx="18">
                  <c:v>-1710</c:v>
                </c:pt>
                <c:pt idx="19">
                  <c:v>0</c:v>
                </c:pt>
                <c:pt idx="20">
                  <c:v>195</c:v>
                </c:pt>
                <c:pt idx="21">
                  <c:v>706.5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06-466D-BE31-B377EF8886E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-4029.5</c:v>
                </c:pt>
                <c:pt idx="1">
                  <c:v>-3105</c:v>
                </c:pt>
                <c:pt idx="2">
                  <c:v>-3104.5</c:v>
                </c:pt>
                <c:pt idx="3">
                  <c:v>-3032</c:v>
                </c:pt>
                <c:pt idx="4">
                  <c:v>-2704</c:v>
                </c:pt>
                <c:pt idx="5">
                  <c:v>-2703.5</c:v>
                </c:pt>
                <c:pt idx="6">
                  <c:v>-2703</c:v>
                </c:pt>
                <c:pt idx="7">
                  <c:v>-2701</c:v>
                </c:pt>
                <c:pt idx="8">
                  <c:v>-2454</c:v>
                </c:pt>
                <c:pt idx="9">
                  <c:v>-2454</c:v>
                </c:pt>
                <c:pt idx="10">
                  <c:v>-2449.5</c:v>
                </c:pt>
                <c:pt idx="11">
                  <c:v>-2449.5</c:v>
                </c:pt>
                <c:pt idx="12">
                  <c:v>-2448</c:v>
                </c:pt>
                <c:pt idx="13">
                  <c:v>-2372.5</c:v>
                </c:pt>
                <c:pt idx="14">
                  <c:v>-2207</c:v>
                </c:pt>
                <c:pt idx="15">
                  <c:v>-2051</c:v>
                </c:pt>
                <c:pt idx="16">
                  <c:v>-1791.5</c:v>
                </c:pt>
                <c:pt idx="17">
                  <c:v>-1789</c:v>
                </c:pt>
                <c:pt idx="18">
                  <c:v>-1710</c:v>
                </c:pt>
                <c:pt idx="19">
                  <c:v>0</c:v>
                </c:pt>
                <c:pt idx="20">
                  <c:v>195</c:v>
                </c:pt>
                <c:pt idx="21">
                  <c:v>706.5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0.19339300000137882</c:v>
                </c:pt>
                <c:pt idx="1">
                  <c:v>0.19167000000015832</c:v>
                </c:pt>
                <c:pt idx="2">
                  <c:v>9.4430000026477501E-3</c:v>
                </c:pt>
                <c:pt idx="3">
                  <c:v>-0.34147200000006706</c:v>
                </c:pt>
                <c:pt idx="4">
                  <c:v>-0.92638399999850662</c:v>
                </c:pt>
                <c:pt idx="5">
                  <c:v>0.85138900000310969</c:v>
                </c:pt>
                <c:pt idx="6">
                  <c:v>-0.32283800000004703</c:v>
                </c:pt>
                <c:pt idx="7">
                  <c:v>-0.15074599999934435</c:v>
                </c:pt>
                <c:pt idx="8">
                  <c:v>-4.8883999996178318E-2</c:v>
                </c:pt>
                <c:pt idx="9">
                  <c:v>0.9591160000054515</c:v>
                </c:pt>
                <c:pt idx="10">
                  <c:v>3.6073000002943445E-2</c:v>
                </c:pt>
                <c:pt idx="11">
                  <c:v>1.0020730000032927</c:v>
                </c:pt>
                <c:pt idx="12">
                  <c:v>0.39039200000843266</c:v>
                </c:pt>
                <c:pt idx="13">
                  <c:v>4.8114999997778796E-2</c:v>
                </c:pt>
                <c:pt idx="14">
                  <c:v>7.397800000035204E-2</c:v>
                </c:pt>
                <c:pt idx="15">
                  <c:v>0.11415399999532383</c:v>
                </c:pt>
                <c:pt idx="16">
                  <c:v>7.1341000002576038E-2</c:v>
                </c:pt>
                <c:pt idx="17">
                  <c:v>-0.97179399999731686</c:v>
                </c:pt>
                <c:pt idx="18">
                  <c:v>8.3340000004682224E-2</c:v>
                </c:pt>
                <c:pt idx="20">
                  <c:v>-2.2530000002007E-2</c:v>
                </c:pt>
                <c:pt idx="21">
                  <c:v>-3.1950999997206964E-2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06-466D-BE31-B377EF8886E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-4029.5</c:v>
                </c:pt>
                <c:pt idx="1">
                  <c:v>-3105</c:v>
                </c:pt>
                <c:pt idx="2">
                  <c:v>-3104.5</c:v>
                </c:pt>
                <c:pt idx="3">
                  <c:v>-3032</c:v>
                </c:pt>
                <c:pt idx="4">
                  <c:v>-2704</c:v>
                </c:pt>
                <c:pt idx="5">
                  <c:v>-2703.5</c:v>
                </c:pt>
                <c:pt idx="6">
                  <c:v>-2703</c:v>
                </c:pt>
                <c:pt idx="7">
                  <c:v>-2701</c:v>
                </c:pt>
                <c:pt idx="8">
                  <c:v>-2454</c:v>
                </c:pt>
                <c:pt idx="9">
                  <c:v>-2454</c:v>
                </c:pt>
                <c:pt idx="10">
                  <c:v>-2449.5</c:v>
                </c:pt>
                <c:pt idx="11">
                  <c:v>-2449.5</c:v>
                </c:pt>
                <c:pt idx="12">
                  <c:v>-2448</c:v>
                </c:pt>
                <c:pt idx="13">
                  <c:v>-2372.5</c:v>
                </c:pt>
                <c:pt idx="14">
                  <c:v>-2207</c:v>
                </c:pt>
                <c:pt idx="15">
                  <c:v>-2051</c:v>
                </c:pt>
                <c:pt idx="16">
                  <c:v>-1791.5</c:v>
                </c:pt>
                <c:pt idx="17">
                  <c:v>-1789</c:v>
                </c:pt>
                <c:pt idx="18">
                  <c:v>-1710</c:v>
                </c:pt>
                <c:pt idx="19">
                  <c:v>0</c:v>
                </c:pt>
                <c:pt idx="20">
                  <c:v>195</c:v>
                </c:pt>
                <c:pt idx="21">
                  <c:v>706.5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06-466D-BE31-B377EF8886E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-4029.5</c:v>
                </c:pt>
                <c:pt idx="1">
                  <c:v>-3105</c:v>
                </c:pt>
                <c:pt idx="2">
                  <c:v>-3104.5</c:v>
                </c:pt>
                <c:pt idx="3">
                  <c:v>-3032</c:v>
                </c:pt>
                <c:pt idx="4">
                  <c:v>-2704</c:v>
                </c:pt>
                <c:pt idx="5">
                  <c:v>-2703.5</c:v>
                </c:pt>
                <c:pt idx="6">
                  <c:v>-2703</c:v>
                </c:pt>
                <c:pt idx="7">
                  <c:v>-2701</c:v>
                </c:pt>
                <c:pt idx="8">
                  <c:v>-2454</c:v>
                </c:pt>
                <c:pt idx="9">
                  <c:v>-2454</c:v>
                </c:pt>
                <c:pt idx="10">
                  <c:v>-2449.5</c:v>
                </c:pt>
                <c:pt idx="11">
                  <c:v>-2449.5</c:v>
                </c:pt>
                <c:pt idx="12">
                  <c:v>-2448</c:v>
                </c:pt>
                <c:pt idx="13">
                  <c:v>-2372.5</c:v>
                </c:pt>
                <c:pt idx="14">
                  <c:v>-2207</c:v>
                </c:pt>
                <c:pt idx="15">
                  <c:v>-2051</c:v>
                </c:pt>
                <c:pt idx="16">
                  <c:v>-1791.5</c:v>
                </c:pt>
                <c:pt idx="17">
                  <c:v>-1789</c:v>
                </c:pt>
                <c:pt idx="18">
                  <c:v>-1710</c:v>
                </c:pt>
                <c:pt idx="19">
                  <c:v>0</c:v>
                </c:pt>
                <c:pt idx="20">
                  <c:v>195</c:v>
                </c:pt>
                <c:pt idx="21">
                  <c:v>706.5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06-466D-BE31-B377EF8886E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-4029.5</c:v>
                </c:pt>
                <c:pt idx="1">
                  <c:v>-3105</c:v>
                </c:pt>
                <c:pt idx="2">
                  <c:v>-3104.5</c:v>
                </c:pt>
                <c:pt idx="3">
                  <c:v>-3032</c:v>
                </c:pt>
                <c:pt idx="4">
                  <c:v>-2704</c:v>
                </c:pt>
                <c:pt idx="5">
                  <c:v>-2703.5</c:v>
                </c:pt>
                <c:pt idx="6">
                  <c:v>-2703</c:v>
                </c:pt>
                <c:pt idx="7">
                  <c:v>-2701</c:v>
                </c:pt>
                <c:pt idx="8">
                  <c:v>-2454</c:v>
                </c:pt>
                <c:pt idx="9">
                  <c:v>-2454</c:v>
                </c:pt>
                <c:pt idx="10">
                  <c:v>-2449.5</c:v>
                </c:pt>
                <c:pt idx="11">
                  <c:v>-2449.5</c:v>
                </c:pt>
                <c:pt idx="12">
                  <c:v>-2448</c:v>
                </c:pt>
                <c:pt idx="13">
                  <c:v>-2372.5</c:v>
                </c:pt>
                <c:pt idx="14">
                  <c:v>-2207</c:v>
                </c:pt>
                <c:pt idx="15">
                  <c:v>-2051</c:v>
                </c:pt>
                <c:pt idx="16">
                  <c:v>-1791.5</c:v>
                </c:pt>
                <c:pt idx="17">
                  <c:v>-1789</c:v>
                </c:pt>
                <c:pt idx="18">
                  <c:v>-1710</c:v>
                </c:pt>
                <c:pt idx="19">
                  <c:v>0</c:v>
                </c:pt>
                <c:pt idx="20">
                  <c:v>195</c:v>
                </c:pt>
                <c:pt idx="21">
                  <c:v>706.5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06-466D-BE31-B377EF8886E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-4029.5</c:v>
                </c:pt>
                <c:pt idx="1">
                  <c:v>-3105</c:v>
                </c:pt>
                <c:pt idx="2">
                  <c:v>-3104.5</c:v>
                </c:pt>
                <c:pt idx="3">
                  <c:v>-3032</c:v>
                </c:pt>
                <c:pt idx="4">
                  <c:v>-2704</c:v>
                </c:pt>
                <c:pt idx="5">
                  <c:v>-2703.5</c:v>
                </c:pt>
                <c:pt idx="6">
                  <c:v>-2703</c:v>
                </c:pt>
                <c:pt idx="7">
                  <c:v>-2701</c:v>
                </c:pt>
                <c:pt idx="8">
                  <c:v>-2454</c:v>
                </c:pt>
                <c:pt idx="9">
                  <c:v>-2454</c:v>
                </c:pt>
                <c:pt idx="10">
                  <c:v>-2449.5</c:v>
                </c:pt>
                <c:pt idx="11">
                  <c:v>-2449.5</c:v>
                </c:pt>
                <c:pt idx="12">
                  <c:v>-2448</c:v>
                </c:pt>
                <c:pt idx="13">
                  <c:v>-2372.5</c:v>
                </c:pt>
                <c:pt idx="14">
                  <c:v>-2207</c:v>
                </c:pt>
                <c:pt idx="15">
                  <c:v>-2051</c:v>
                </c:pt>
                <c:pt idx="16">
                  <c:v>-1791.5</c:v>
                </c:pt>
                <c:pt idx="17">
                  <c:v>-1789</c:v>
                </c:pt>
                <c:pt idx="18">
                  <c:v>-1710</c:v>
                </c:pt>
                <c:pt idx="19">
                  <c:v>0</c:v>
                </c:pt>
                <c:pt idx="20">
                  <c:v>195</c:v>
                </c:pt>
                <c:pt idx="21">
                  <c:v>706.5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06-466D-BE31-B377EF8886E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1.5000000000000001E-4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-4029.5</c:v>
                </c:pt>
                <c:pt idx="1">
                  <c:v>-3105</c:v>
                </c:pt>
                <c:pt idx="2">
                  <c:v>-3104.5</c:v>
                </c:pt>
                <c:pt idx="3">
                  <c:v>-3032</c:v>
                </c:pt>
                <c:pt idx="4">
                  <c:v>-2704</c:v>
                </c:pt>
                <c:pt idx="5">
                  <c:v>-2703.5</c:v>
                </c:pt>
                <c:pt idx="6">
                  <c:v>-2703</c:v>
                </c:pt>
                <c:pt idx="7">
                  <c:v>-2701</c:v>
                </c:pt>
                <c:pt idx="8">
                  <c:v>-2454</c:v>
                </c:pt>
                <c:pt idx="9">
                  <c:v>-2454</c:v>
                </c:pt>
                <c:pt idx="10">
                  <c:v>-2449.5</c:v>
                </c:pt>
                <c:pt idx="11">
                  <c:v>-2449.5</c:v>
                </c:pt>
                <c:pt idx="12">
                  <c:v>-2448</c:v>
                </c:pt>
                <c:pt idx="13">
                  <c:v>-2372.5</c:v>
                </c:pt>
                <c:pt idx="14">
                  <c:v>-2207</c:v>
                </c:pt>
                <c:pt idx="15">
                  <c:v>-2051</c:v>
                </c:pt>
                <c:pt idx="16">
                  <c:v>-1791.5</c:v>
                </c:pt>
                <c:pt idx="17">
                  <c:v>-1789</c:v>
                </c:pt>
                <c:pt idx="18">
                  <c:v>-1710</c:v>
                </c:pt>
                <c:pt idx="19">
                  <c:v>0</c:v>
                </c:pt>
                <c:pt idx="20">
                  <c:v>195</c:v>
                </c:pt>
                <c:pt idx="21">
                  <c:v>706.5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06-466D-BE31-B377EF8886E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-4029.5</c:v>
                </c:pt>
                <c:pt idx="1">
                  <c:v>-3105</c:v>
                </c:pt>
                <c:pt idx="2">
                  <c:v>-3104.5</c:v>
                </c:pt>
                <c:pt idx="3">
                  <c:v>-3032</c:v>
                </c:pt>
                <c:pt idx="4">
                  <c:v>-2704</c:v>
                </c:pt>
                <c:pt idx="5">
                  <c:v>-2703.5</c:v>
                </c:pt>
                <c:pt idx="6">
                  <c:v>-2703</c:v>
                </c:pt>
                <c:pt idx="7">
                  <c:v>-2701</c:v>
                </c:pt>
                <c:pt idx="8">
                  <c:v>-2454</c:v>
                </c:pt>
                <c:pt idx="9">
                  <c:v>-2454</c:v>
                </c:pt>
                <c:pt idx="10">
                  <c:v>-2449.5</c:v>
                </c:pt>
                <c:pt idx="11">
                  <c:v>-2449.5</c:v>
                </c:pt>
                <c:pt idx="12">
                  <c:v>-2448</c:v>
                </c:pt>
                <c:pt idx="13">
                  <c:v>-2372.5</c:v>
                </c:pt>
                <c:pt idx="14">
                  <c:v>-2207</c:v>
                </c:pt>
                <c:pt idx="15">
                  <c:v>-2051</c:v>
                </c:pt>
                <c:pt idx="16">
                  <c:v>-1791.5</c:v>
                </c:pt>
                <c:pt idx="17">
                  <c:v>-1789</c:v>
                </c:pt>
                <c:pt idx="18">
                  <c:v>-1710</c:v>
                </c:pt>
                <c:pt idx="19">
                  <c:v>0</c:v>
                </c:pt>
                <c:pt idx="20">
                  <c:v>195</c:v>
                </c:pt>
                <c:pt idx="21">
                  <c:v>706.5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0.13165370784509381</c:v>
                </c:pt>
                <c:pt idx="1">
                  <c:v>9.3849252918552645E-2</c:v>
                </c:pt>
                <c:pt idx="2">
                  <c:v>9.3828807026218125E-2</c:v>
                </c:pt>
                <c:pt idx="3">
                  <c:v>9.0864152637711665E-2</c:v>
                </c:pt>
                <c:pt idx="4">
                  <c:v>7.7451647266261692E-2</c:v>
                </c:pt>
                <c:pt idx="5">
                  <c:v>7.7431201373927172E-2</c:v>
                </c:pt>
                <c:pt idx="6">
                  <c:v>7.7410755481592625E-2</c:v>
                </c:pt>
                <c:pt idx="7">
                  <c:v>7.7328971912254518E-2</c:v>
                </c:pt>
                <c:pt idx="8">
                  <c:v>6.7228701098998006E-2</c:v>
                </c:pt>
                <c:pt idx="9">
                  <c:v>6.7228701098998006E-2</c:v>
                </c:pt>
                <c:pt idx="10">
                  <c:v>6.7044688067987246E-2</c:v>
                </c:pt>
                <c:pt idx="11">
                  <c:v>6.7044688067987246E-2</c:v>
                </c:pt>
                <c:pt idx="12">
                  <c:v>6.6983350390983659E-2</c:v>
                </c:pt>
                <c:pt idx="13">
                  <c:v>6.3896020648470025E-2</c:v>
                </c:pt>
                <c:pt idx="14">
                  <c:v>5.7128430285741459E-2</c:v>
                </c:pt>
                <c:pt idx="15">
                  <c:v>5.0749311877368912E-2</c:v>
                </c:pt>
                <c:pt idx="16">
                  <c:v>4.01378937557492E-2</c:v>
                </c:pt>
                <c:pt idx="17">
                  <c:v>4.003566429407656E-2</c:v>
                </c:pt>
                <c:pt idx="18">
                  <c:v>3.6805213305221234E-2</c:v>
                </c:pt>
                <c:pt idx="19">
                  <c:v>-3.3119738478862452E-2</c:v>
                </c:pt>
                <c:pt idx="20">
                  <c:v>-4.1093636489328136E-2</c:v>
                </c:pt>
                <c:pt idx="21">
                  <c:v>-6.2009784347549661E-2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06-466D-BE31-B377EF8886E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-4029.5</c:v>
                </c:pt>
                <c:pt idx="1">
                  <c:v>-3105</c:v>
                </c:pt>
                <c:pt idx="2">
                  <c:v>-3104.5</c:v>
                </c:pt>
                <c:pt idx="3">
                  <c:v>-3032</c:v>
                </c:pt>
                <c:pt idx="4">
                  <c:v>-2704</c:v>
                </c:pt>
                <c:pt idx="5">
                  <c:v>-2703.5</c:v>
                </c:pt>
                <c:pt idx="6">
                  <c:v>-2703</c:v>
                </c:pt>
                <c:pt idx="7">
                  <c:v>-2701</c:v>
                </c:pt>
                <c:pt idx="8">
                  <c:v>-2454</c:v>
                </c:pt>
                <c:pt idx="9">
                  <c:v>-2454</c:v>
                </c:pt>
                <c:pt idx="10">
                  <c:v>-2449.5</c:v>
                </c:pt>
                <c:pt idx="11">
                  <c:v>-2449.5</c:v>
                </c:pt>
                <c:pt idx="12">
                  <c:v>-2448</c:v>
                </c:pt>
                <c:pt idx="13">
                  <c:v>-2372.5</c:v>
                </c:pt>
                <c:pt idx="14">
                  <c:v>-2207</c:v>
                </c:pt>
                <c:pt idx="15">
                  <c:v>-2051</c:v>
                </c:pt>
                <c:pt idx="16">
                  <c:v>-1791.5</c:v>
                </c:pt>
                <c:pt idx="17">
                  <c:v>-1789</c:v>
                </c:pt>
                <c:pt idx="18">
                  <c:v>-1710</c:v>
                </c:pt>
                <c:pt idx="19">
                  <c:v>0</c:v>
                </c:pt>
                <c:pt idx="20">
                  <c:v>195</c:v>
                </c:pt>
                <c:pt idx="21">
                  <c:v>706.5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06-466D-BE31-B377EF888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845264"/>
        <c:axId val="1"/>
      </c:scatterChart>
      <c:valAx>
        <c:axId val="52684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845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75366568914952"/>
          <c:w val="0.6962406015037594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4550B19-52C7-4658-76BD-DB03B1EFD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onkoly.hu/cgi-bin/IBVS?6042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: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36</v>
      </c>
    </row>
    <row r="2" spans="1:7" x14ac:dyDescent="0.2">
      <c r="A2" t="s">
        <v>23</v>
      </c>
      <c r="B2" s="30" t="s">
        <v>37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35</v>
      </c>
      <c r="D4" s="29" t="s">
        <v>35</v>
      </c>
    </row>
    <row r="6" spans="1:7" x14ac:dyDescent="0.2">
      <c r="A6" s="5" t="s">
        <v>1</v>
      </c>
    </row>
    <row r="7" spans="1:7" x14ac:dyDescent="0.2">
      <c r="A7" t="s">
        <v>2</v>
      </c>
      <c r="C7" s="53">
        <v>53116.923999999999</v>
      </c>
      <c r="D7" s="31" t="s">
        <v>38</v>
      </c>
    </row>
    <row r="8" spans="1:7" x14ac:dyDescent="0.2">
      <c r="A8" t="s">
        <v>3</v>
      </c>
      <c r="C8" s="53">
        <v>4.4044540000000003</v>
      </c>
      <c r="D8" s="31" t="s">
        <v>38</v>
      </c>
    </row>
    <row r="9" spans="1:7" x14ac:dyDescent="0.2">
      <c r="A9" s="9" t="s">
        <v>25</v>
      </c>
      <c r="B9" s="10"/>
      <c r="C9" s="11">
        <v>-9.5</v>
      </c>
      <c r="D9" s="10" t="s">
        <v>26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-3.3119738478862452E-2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-4.0891784669054788E-5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32</v>
      </c>
      <c r="E13" s="11">
        <v>1</v>
      </c>
    </row>
    <row r="14" spans="1:7" x14ac:dyDescent="0.2">
      <c r="A14" s="10"/>
      <c r="B14" s="10"/>
      <c r="C14" s="10"/>
      <c r="D14" s="14" t="s">
        <v>27</v>
      </c>
      <c r="E14" s="15">
        <f ca="1">NOW()+15018.5+$C$9/24</f>
        <v>60320.804761921296</v>
      </c>
    </row>
    <row r="15" spans="1:7" x14ac:dyDescent="0.2">
      <c r="A15" s="12" t="s">
        <v>17</v>
      </c>
      <c r="B15" s="10"/>
      <c r="C15" s="13">
        <f ca="1">(C7+C11)+(C8+C12)*INT(MAX(F21:F3533))</f>
        <v>56226.406534661539</v>
      </c>
      <c r="D15" s="14" t="s">
        <v>33</v>
      </c>
      <c r="E15" s="15">
        <f ca="1">ROUND(2*(E14-$C$7)/$C$8,0)/2+E13</f>
        <v>1636.5</v>
      </c>
    </row>
    <row r="16" spans="1:7" x14ac:dyDescent="0.2">
      <c r="A16" s="16" t="s">
        <v>4</v>
      </c>
      <c r="B16" s="10"/>
      <c r="C16" s="17">
        <f ca="1">+C8+C12</f>
        <v>4.4044131082153308</v>
      </c>
      <c r="D16" s="14" t="s">
        <v>34</v>
      </c>
      <c r="E16" s="24">
        <f ca="1">ROUND(2*(E14-$C$15)/$C$16,0)/2+E13</f>
        <v>930.5</v>
      </c>
    </row>
    <row r="17" spans="1:18" ht="13.5" thickBot="1" x14ac:dyDescent="0.25">
      <c r="A17" s="14" t="s">
        <v>24</v>
      </c>
      <c r="B17" s="10"/>
      <c r="C17" s="10">
        <f>COUNT(C21:C2191)</f>
        <v>22</v>
      </c>
      <c r="D17" s="14" t="s">
        <v>28</v>
      </c>
      <c r="E17" s="18">
        <f ca="1">+$C$15+$C$16*E16-15018.5-$C$9/24</f>
        <v>45306.608765189238</v>
      </c>
    </row>
    <row r="18" spans="1:18" ht="14.25" thickTop="1" thickBot="1" x14ac:dyDescent="0.25">
      <c r="A18" s="16" t="s">
        <v>5</v>
      </c>
      <c r="B18" s="10"/>
      <c r="C18" s="19">
        <f ca="1">+C15</f>
        <v>56226.406534661539</v>
      </c>
      <c r="D18" s="20">
        <f ca="1">+C16</f>
        <v>4.4044131082153308</v>
      </c>
      <c r="E18" s="21" t="s">
        <v>29</v>
      </c>
    </row>
    <row r="19" spans="1:18" ht="13.5" thickTop="1" x14ac:dyDescent="0.2">
      <c r="A19" s="25" t="s">
        <v>30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54</v>
      </c>
      <c r="J20" s="7" t="s">
        <v>48</v>
      </c>
      <c r="K20" s="7" t="s">
        <v>46</v>
      </c>
      <c r="L20" s="7" t="s">
        <v>121</v>
      </c>
      <c r="M20" s="7" t="s">
        <v>122</v>
      </c>
      <c r="N20" s="7" t="s">
        <v>123</v>
      </c>
      <c r="O20" s="7" t="s">
        <v>22</v>
      </c>
      <c r="P20" s="6" t="s">
        <v>21</v>
      </c>
      <c r="Q20" s="4" t="s">
        <v>14</v>
      </c>
      <c r="R20" s="27" t="s">
        <v>31</v>
      </c>
    </row>
    <row r="21" spans="1:18" x14ac:dyDescent="0.2">
      <c r="A21" s="52" t="s">
        <v>60</v>
      </c>
      <c r="B21" s="24" t="s">
        <v>42</v>
      </c>
      <c r="C21" s="51">
        <v>35369.370000000003</v>
      </c>
      <c r="D21" s="51" t="s">
        <v>54</v>
      </c>
      <c r="E21">
        <f t="shared" ref="E21:E42" si="0">+(C21-C$7)/C$8</f>
        <v>-4029.4560914928379</v>
      </c>
      <c r="F21">
        <f t="shared" ref="F21:F42" si="1">ROUND(2*E21,0)/2</f>
        <v>-4029.5</v>
      </c>
      <c r="G21">
        <f t="shared" ref="G21:G42" si="2">+C21-(C$7+F21*C$8)</f>
        <v>0.19339300000137882</v>
      </c>
      <c r="I21">
        <f t="shared" ref="I21:I39" si="3">+G21</f>
        <v>0.19339300000137882</v>
      </c>
      <c r="O21">
        <f t="shared" ref="O21:O42" ca="1" si="4">+C$11+C$12*$F21</f>
        <v>0.13165370784509381</v>
      </c>
      <c r="Q21" s="2">
        <f t="shared" ref="Q21:Q42" si="5">+C21-15018.5</f>
        <v>20350.870000000003</v>
      </c>
    </row>
    <row r="22" spans="1:18" x14ac:dyDescent="0.2">
      <c r="A22" s="24" t="s">
        <v>60</v>
      </c>
      <c r="B22" s="24" t="s">
        <v>40</v>
      </c>
      <c r="C22" s="51">
        <v>39441.286</v>
      </c>
      <c r="D22" s="51" t="s">
        <v>54</v>
      </c>
      <c r="E22">
        <f t="shared" si="0"/>
        <v>-3104.9564826877518</v>
      </c>
      <c r="F22">
        <f t="shared" si="1"/>
        <v>-3105</v>
      </c>
      <c r="G22">
        <f t="shared" si="2"/>
        <v>0.19167000000015832</v>
      </c>
      <c r="I22">
        <f t="shared" si="3"/>
        <v>0.19167000000015832</v>
      </c>
      <c r="O22">
        <f t="shared" ca="1" si="4"/>
        <v>9.3849252918552645E-2</v>
      </c>
      <c r="Q22" s="2">
        <f t="shared" si="5"/>
        <v>24422.786</v>
      </c>
    </row>
    <row r="23" spans="1:18" x14ac:dyDescent="0.2">
      <c r="A23" s="24" t="s">
        <v>60</v>
      </c>
      <c r="B23" s="24" t="s">
        <v>42</v>
      </c>
      <c r="C23" s="51">
        <v>39443.305999999997</v>
      </c>
      <c r="D23" s="51" t="s">
        <v>54</v>
      </c>
      <c r="E23">
        <f t="shared" si="0"/>
        <v>-3104.497856033915</v>
      </c>
      <c r="F23">
        <f t="shared" si="1"/>
        <v>-3104.5</v>
      </c>
      <c r="G23">
        <f t="shared" si="2"/>
        <v>9.4430000026477501E-3</v>
      </c>
      <c r="I23">
        <f t="shared" si="3"/>
        <v>9.4430000026477501E-3</v>
      </c>
      <c r="O23">
        <f t="shared" ca="1" si="4"/>
        <v>9.3828807026218125E-2</v>
      </c>
      <c r="Q23" s="2">
        <f t="shared" si="5"/>
        <v>24424.805999999997</v>
      </c>
    </row>
    <row r="24" spans="1:18" x14ac:dyDescent="0.2">
      <c r="A24" s="24" t="s">
        <v>60</v>
      </c>
      <c r="B24" s="24" t="s">
        <v>40</v>
      </c>
      <c r="C24" s="51">
        <v>39762.277999999998</v>
      </c>
      <c r="D24" s="51" t="s">
        <v>54</v>
      </c>
      <c r="E24">
        <f t="shared" si="0"/>
        <v>-3032.0775287924448</v>
      </c>
      <c r="F24">
        <f t="shared" si="1"/>
        <v>-3032</v>
      </c>
      <c r="G24">
        <f t="shared" si="2"/>
        <v>-0.34147200000006706</v>
      </c>
      <c r="I24">
        <f t="shared" si="3"/>
        <v>-0.34147200000006706</v>
      </c>
      <c r="O24">
        <f t="shared" ca="1" si="4"/>
        <v>9.0864152637711665E-2</v>
      </c>
      <c r="Q24" s="2">
        <f t="shared" si="5"/>
        <v>24743.777999999998</v>
      </c>
    </row>
    <row r="25" spans="1:18" x14ac:dyDescent="0.2">
      <c r="A25" s="24" t="s">
        <v>60</v>
      </c>
      <c r="B25" s="24" t="s">
        <v>40</v>
      </c>
      <c r="C25" s="51">
        <v>41206.353999999999</v>
      </c>
      <c r="D25" s="51" t="s">
        <v>54</v>
      </c>
      <c r="E25">
        <f t="shared" si="0"/>
        <v>-2704.2103289079641</v>
      </c>
      <c r="F25">
        <f t="shared" si="1"/>
        <v>-2704</v>
      </c>
      <c r="G25">
        <f t="shared" si="2"/>
        <v>-0.92638399999850662</v>
      </c>
      <c r="I25">
        <f t="shared" si="3"/>
        <v>-0.92638399999850662</v>
      </c>
      <c r="O25">
        <f t="shared" ca="1" si="4"/>
        <v>7.7451647266261692E-2</v>
      </c>
      <c r="Q25" s="2">
        <f t="shared" si="5"/>
        <v>26187.853999999999</v>
      </c>
    </row>
    <row r="26" spans="1:18" x14ac:dyDescent="0.2">
      <c r="A26" s="24" t="s">
        <v>60</v>
      </c>
      <c r="B26" s="24" t="s">
        <v>40</v>
      </c>
      <c r="C26" s="51">
        <v>41210.334000000003</v>
      </c>
      <c r="D26" s="51" t="s">
        <v>54</v>
      </c>
      <c r="E26">
        <f t="shared" si="0"/>
        <v>-2703.3066981741654</v>
      </c>
      <c r="F26">
        <f t="shared" si="1"/>
        <v>-2703.5</v>
      </c>
      <c r="G26">
        <f t="shared" si="2"/>
        <v>0.85138900000310969</v>
      </c>
      <c r="I26">
        <f t="shared" si="3"/>
        <v>0.85138900000310969</v>
      </c>
      <c r="O26">
        <f t="shared" ca="1" si="4"/>
        <v>7.7431201373927172E-2</v>
      </c>
      <c r="Q26" s="2">
        <f t="shared" si="5"/>
        <v>26191.834000000003</v>
      </c>
    </row>
    <row r="27" spans="1:18" x14ac:dyDescent="0.2">
      <c r="A27" s="24" t="s">
        <v>60</v>
      </c>
      <c r="B27" s="24" t="s">
        <v>42</v>
      </c>
      <c r="C27" s="51">
        <v>41211.362000000001</v>
      </c>
      <c r="D27" s="51" t="s">
        <v>54</v>
      </c>
      <c r="E27">
        <f t="shared" si="0"/>
        <v>-2703.0732980750845</v>
      </c>
      <c r="F27">
        <f t="shared" si="1"/>
        <v>-2703</v>
      </c>
      <c r="G27">
        <f t="shared" si="2"/>
        <v>-0.32283800000004703</v>
      </c>
      <c r="I27">
        <f t="shared" si="3"/>
        <v>-0.32283800000004703</v>
      </c>
      <c r="O27">
        <f t="shared" ca="1" si="4"/>
        <v>7.7410755481592625E-2</v>
      </c>
      <c r="Q27" s="2">
        <f t="shared" si="5"/>
        <v>26192.862000000001</v>
      </c>
    </row>
    <row r="28" spans="1:18" x14ac:dyDescent="0.2">
      <c r="A28" s="24" t="s">
        <v>60</v>
      </c>
      <c r="B28" s="24" t="s">
        <v>42</v>
      </c>
      <c r="C28" s="51">
        <v>41220.343000000001</v>
      </c>
      <c r="D28" s="51" t="s">
        <v>54</v>
      </c>
      <c r="E28">
        <f t="shared" si="0"/>
        <v>-2701.0342258086921</v>
      </c>
      <c r="F28">
        <f t="shared" si="1"/>
        <v>-2701</v>
      </c>
      <c r="G28">
        <f t="shared" si="2"/>
        <v>-0.15074599999934435</v>
      </c>
      <c r="I28">
        <f t="shared" si="3"/>
        <v>-0.15074599999934435</v>
      </c>
      <c r="O28">
        <f t="shared" ca="1" si="4"/>
        <v>7.7328971912254518E-2</v>
      </c>
      <c r="Q28" s="2">
        <f t="shared" si="5"/>
        <v>26201.843000000001</v>
      </c>
    </row>
    <row r="29" spans="1:18" x14ac:dyDescent="0.2">
      <c r="A29" s="24" t="s">
        <v>60</v>
      </c>
      <c r="B29" s="24" t="s">
        <v>42</v>
      </c>
      <c r="C29" s="51">
        <v>42308.345000000001</v>
      </c>
      <c r="D29" s="51" t="s">
        <v>54</v>
      </c>
      <c r="E29">
        <f t="shared" si="0"/>
        <v>-2454.0110987650223</v>
      </c>
      <c r="F29">
        <f t="shared" si="1"/>
        <v>-2454</v>
      </c>
      <c r="G29">
        <f t="shared" si="2"/>
        <v>-4.8883999996178318E-2</v>
      </c>
      <c r="I29">
        <f t="shared" si="3"/>
        <v>-4.8883999996178318E-2</v>
      </c>
      <c r="O29">
        <f t="shared" ca="1" si="4"/>
        <v>6.7228701098998006E-2</v>
      </c>
      <c r="Q29" s="2">
        <f t="shared" si="5"/>
        <v>27289.845000000001</v>
      </c>
    </row>
    <row r="30" spans="1:18" x14ac:dyDescent="0.2">
      <c r="A30" s="24" t="s">
        <v>60</v>
      </c>
      <c r="B30" s="24" t="s">
        <v>42</v>
      </c>
      <c r="C30" s="51">
        <v>42309.353000000003</v>
      </c>
      <c r="D30" s="51" t="s">
        <v>54</v>
      </c>
      <c r="E30">
        <f t="shared" si="0"/>
        <v>-2453.7822395238991</v>
      </c>
      <c r="F30">
        <f t="shared" si="1"/>
        <v>-2454</v>
      </c>
      <c r="G30">
        <f t="shared" si="2"/>
        <v>0.9591160000054515</v>
      </c>
      <c r="I30">
        <f t="shared" si="3"/>
        <v>0.9591160000054515</v>
      </c>
      <c r="O30">
        <f t="shared" ca="1" si="4"/>
        <v>6.7228701098998006E-2</v>
      </c>
      <c r="Q30" s="2">
        <f t="shared" si="5"/>
        <v>27290.853000000003</v>
      </c>
    </row>
    <row r="31" spans="1:18" x14ac:dyDescent="0.2">
      <c r="A31" s="24" t="s">
        <v>60</v>
      </c>
      <c r="B31" s="24" t="s">
        <v>42</v>
      </c>
      <c r="C31" s="51">
        <v>42328.25</v>
      </c>
      <c r="D31" s="51" t="s">
        <v>54</v>
      </c>
      <c r="E31">
        <f t="shared" si="0"/>
        <v>-2449.4918098815424</v>
      </c>
      <c r="F31">
        <f t="shared" si="1"/>
        <v>-2449.5</v>
      </c>
      <c r="G31">
        <f t="shared" si="2"/>
        <v>3.6073000002943445E-2</v>
      </c>
      <c r="I31">
        <f t="shared" si="3"/>
        <v>3.6073000002943445E-2</v>
      </c>
      <c r="O31">
        <f t="shared" ca="1" si="4"/>
        <v>6.7044688067987246E-2</v>
      </c>
      <c r="Q31" s="2">
        <f t="shared" si="5"/>
        <v>27309.75</v>
      </c>
    </row>
    <row r="32" spans="1:18" x14ac:dyDescent="0.2">
      <c r="A32" s="24" t="s">
        <v>60</v>
      </c>
      <c r="B32" s="24" t="s">
        <v>40</v>
      </c>
      <c r="C32" s="51">
        <v>42329.216</v>
      </c>
      <c r="D32" s="51" t="s">
        <v>54</v>
      </c>
      <c r="E32">
        <f t="shared" si="0"/>
        <v>-2449.272486442133</v>
      </c>
      <c r="F32">
        <f t="shared" si="1"/>
        <v>-2449.5</v>
      </c>
      <c r="G32">
        <f t="shared" si="2"/>
        <v>1.0020730000032927</v>
      </c>
      <c r="I32">
        <f t="shared" si="3"/>
        <v>1.0020730000032927</v>
      </c>
      <c r="O32">
        <f t="shared" ca="1" si="4"/>
        <v>6.7044688067987246E-2</v>
      </c>
      <c r="Q32" s="2">
        <f t="shared" si="5"/>
        <v>27310.716</v>
      </c>
    </row>
    <row r="33" spans="1:17" x14ac:dyDescent="0.2">
      <c r="A33" s="24" t="s">
        <v>60</v>
      </c>
      <c r="B33" s="24" t="s">
        <v>42</v>
      </c>
      <c r="C33" s="51">
        <v>42335.211000000003</v>
      </c>
      <c r="D33" s="51" t="s">
        <v>54</v>
      </c>
      <c r="E33">
        <f t="shared" si="0"/>
        <v>-2447.9113642689867</v>
      </c>
      <c r="F33">
        <f t="shared" si="1"/>
        <v>-2448</v>
      </c>
      <c r="G33">
        <f t="shared" si="2"/>
        <v>0.39039200000843266</v>
      </c>
      <c r="I33">
        <f t="shared" si="3"/>
        <v>0.39039200000843266</v>
      </c>
      <c r="O33">
        <f t="shared" ca="1" si="4"/>
        <v>6.6983350390983659E-2</v>
      </c>
      <c r="Q33" s="2">
        <f t="shared" si="5"/>
        <v>27316.711000000003</v>
      </c>
    </row>
    <row r="34" spans="1:17" x14ac:dyDescent="0.2">
      <c r="A34" s="24" t="s">
        <v>60</v>
      </c>
      <c r="B34" s="24" t="s">
        <v>40</v>
      </c>
      <c r="C34" s="51">
        <v>42667.404999999999</v>
      </c>
      <c r="D34" s="51" t="s">
        <v>54</v>
      </c>
      <c r="E34">
        <f t="shared" si="0"/>
        <v>-2372.4890758309657</v>
      </c>
      <c r="F34">
        <f t="shared" si="1"/>
        <v>-2372.5</v>
      </c>
      <c r="G34">
        <f t="shared" si="2"/>
        <v>4.8114999997778796E-2</v>
      </c>
      <c r="I34">
        <f t="shared" si="3"/>
        <v>4.8114999997778796E-2</v>
      </c>
      <c r="O34">
        <f t="shared" ca="1" si="4"/>
        <v>6.3896020648470025E-2</v>
      </c>
      <c r="Q34" s="2">
        <f t="shared" si="5"/>
        <v>27648.904999999999</v>
      </c>
    </row>
    <row r="35" spans="1:17" x14ac:dyDescent="0.2">
      <c r="A35" s="24" t="s">
        <v>60</v>
      </c>
      <c r="B35" s="24" t="s">
        <v>42</v>
      </c>
      <c r="C35" s="51">
        <v>43396.368000000002</v>
      </c>
      <c r="D35" s="51" t="s">
        <v>54</v>
      </c>
      <c r="E35">
        <f t="shared" si="0"/>
        <v>-2206.9832038204954</v>
      </c>
      <c r="F35">
        <f t="shared" si="1"/>
        <v>-2207</v>
      </c>
      <c r="G35">
        <f t="shared" si="2"/>
        <v>7.397800000035204E-2</v>
      </c>
      <c r="I35">
        <f t="shared" si="3"/>
        <v>7.397800000035204E-2</v>
      </c>
      <c r="O35">
        <f t="shared" ca="1" si="4"/>
        <v>5.7128430285741459E-2</v>
      </c>
      <c r="Q35" s="2">
        <f t="shared" si="5"/>
        <v>28377.868000000002</v>
      </c>
    </row>
    <row r="36" spans="1:17" x14ac:dyDescent="0.2">
      <c r="A36" s="24" t="s">
        <v>60</v>
      </c>
      <c r="B36" s="24" t="s">
        <v>42</v>
      </c>
      <c r="C36" s="51">
        <v>44083.502999999997</v>
      </c>
      <c r="D36" s="51" t="s">
        <v>54</v>
      </c>
      <c r="E36">
        <f t="shared" si="0"/>
        <v>-2050.9740821450291</v>
      </c>
      <c r="F36">
        <f t="shared" si="1"/>
        <v>-2051</v>
      </c>
      <c r="G36">
        <f t="shared" si="2"/>
        <v>0.11415399999532383</v>
      </c>
      <c r="I36">
        <f t="shared" si="3"/>
        <v>0.11415399999532383</v>
      </c>
      <c r="O36">
        <f t="shared" ca="1" si="4"/>
        <v>5.0749311877368912E-2</v>
      </c>
      <c r="Q36" s="2">
        <f t="shared" si="5"/>
        <v>29065.002999999997</v>
      </c>
    </row>
    <row r="37" spans="1:17" x14ac:dyDescent="0.2">
      <c r="A37" s="24" t="s">
        <v>60</v>
      </c>
      <c r="B37" s="24" t="s">
        <v>40</v>
      </c>
      <c r="C37" s="51">
        <v>45226.415999999997</v>
      </c>
      <c r="D37" s="51" t="s">
        <v>54</v>
      </c>
      <c r="E37">
        <f t="shared" si="0"/>
        <v>-1791.4838025326183</v>
      </c>
      <c r="F37">
        <f t="shared" si="1"/>
        <v>-1791.5</v>
      </c>
      <c r="G37">
        <f t="shared" si="2"/>
        <v>7.1341000002576038E-2</v>
      </c>
      <c r="I37">
        <f t="shared" si="3"/>
        <v>7.1341000002576038E-2</v>
      </c>
      <c r="O37">
        <f t="shared" ca="1" si="4"/>
        <v>4.01378937557492E-2</v>
      </c>
      <c r="Q37" s="2">
        <f t="shared" si="5"/>
        <v>30207.915999999997</v>
      </c>
    </row>
    <row r="38" spans="1:17" x14ac:dyDescent="0.2">
      <c r="A38" s="24" t="s">
        <v>60</v>
      </c>
      <c r="B38" s="24" t="s">
        <v>42</v>
      </c>
      <c r="C38" s="51">
        <v>45236.383999999998</v>
      </c>
      <c r="D38" s="51" t="s">
        <v>54</v>
      </c>
      <c r="E38">
        <f t="shared" si="0"/>
        <v>-1789.22063892596</v>
      </c>
      <c r="F38">
        <f t="shared" si="1"/>
        <v>-1789</v>
      </c>
      <c r="G38">
        <f t="shared" si="2"/>
        <v>-0.97179399999731686</v>
      </c>
      <c r="I38">
        <f t="shared" si="3"/>
        <v>-0.97179399999731686</v>
      </c>
      <c r="O38">
        <f t="shared" ca="1" si="4"/>
        <v>4.003566429407656E-2</v>
      </c>
      <c r="Q38" s="2">
        <f t="shared" si="5"/>
        <v>30217.883999999998</v>
      </c>
    </row>
    <row r="39" spans="1:17" x14ac:dyDescent="0.2">
      <c r="A39" s="24" t="s">
        <v>60</v>
      </c>
      <c r="B39" s="24" t="s">
        <v>42</v>
      </c>
      <c r="C39" s="51">
        <v>45585.391000000003</v>
      </c>
      <c r="D39" s="51" t="s">
        <v>54</v>
      </c>
      <c r="E39">
        <f t="shared" si="0"/>
        <v>-1709.9810782448847</v>
      </c>
      <c r="F39">
        <f t="shared" si="1"/>
        <v>-1710</v>
      </c>
      <c r="G39">
        <f t="shared" si="2"/>
        <v>8.3340000004682224E-2</v>
      </c>
      <c r="I39">
        <f t="shared" si="3"/>
        <v>8.3340000004682224E-2</v>
      </c>
      <c r="O39">
        <f t="shared" ca="1" si="4"/>
        <v>3.6805213305221234E-2</v>
      </c>
      <c r="Q39" s="2">
        <f t="shared" si="5"/>
        <v>30566.891000000003</v>
      </c>
    </row>
    <row r="40" spans="1:17" x14ac:dyDescent="0.2">
      <c r="A40" s="30" t="s">
        <v>38</v>
      </c>
      <c r="C40" s="8">
        <v>53116.923999999999</v>
      </c>
      <c r="D40" s="8" t="s">
        <v>13</v>
      </c>
      <c r="E40">
        <f t="shared" si="0"/>
        <v>0</v>
      </c>
      <c r="F40">
        <f t="shared" si="1"/>
        <v>0</v>
      </c>
      <c r="G40">
        <f t="shared" si="2"/>
        <v>0</v>
      </c>
      <c r="K40">
        <f>+G40</f>
        <v>0</v>
      </c>
      <c r="O40">
        <f t="shared" ca="1" si="4"/>
        <v>-3.3119738478862452E-2</v>
      </c>
      <c r="Q40" s="2">
        <f t="shared" si="5"/>
        <v>38098.423999999999</v>
      </c>
    </row>
    <row r="41" spans="1:17" x14ac:dyDescent="0.2">
      <c r="A41" s="32" t="s">
        <v>41</v>
      </c>
      <c r="B41" s="33" t="s">
        <v>42</v>
      </c>
      <c r="C41" s="34">
        <v>53975.77</v>
      </c>
      <c r="D41" s="32" t="s">
        <v>43</v>
      </c>
      <c r="E41">
        <f t="shared" si="0"/>
        <v>194.9948847235089</v>
      </c>
      <c r="F41">
        <f t="shared" si="1"/>
        <v>195</v>
      </c>
      <c r="G41">
        <f t="shared" si="2"/>
        <v>-2.2530000002007E-2</v>
      </c>
      <c r="I41">
        <f>+G41</f>
        <v>-2.2530000002007E-2</v>
      </c>
      <c r="O41">
        <f t="shared" ca="1" si="4"/>
        <v>-4.1093636489328136E-2</v>
      </c>
      <c r="Q41" s="2">
        <f t="shared" si="5"/>
        <v>38957.269999999997</v>
      </c>
    </row>
    <row r="42" spans="1:17" x14ac:dyDescent="0.2">
      <c r="A42" s="35" t="s">
        <v>39</v>
      </c>
      <c r="B42" s="36" t="s">
        <v>40</v>
      </c>
      <c r="C42" s="37">
        <v>56228.638800000001</v>
      </c>
      <c r="D42" s="37">
        <v>1.5000000000000001E-4</v>
      </c>
      <c r="E42">
        <f t="shared" si="0"/>
        <v>706.49274575236825</v>
      </c>
      <c r="F42">
        <f t="shared" si="1"/>
        <v>706.5</v>
      </c>
      <c r="G42">
        <f t="shared" si="2"/>
        <v>-3.1950999997206964E-2</v>
      </c>
      <c r="I42">
        <f>+G42</f>
        <v>-3.1950999997206964E-2</v>
      </c>
      <c r="O42">
        <f t="shared" ca="1" si="4"/>
        <v>-6.2009784347549661E-2</v>
      </c>
      <c r="Q42" s="2">
        <f t="shared" si="5"/>
        <v>41210.138800000001</v>
      </c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714"/>
  <sheetViews>
    <sheetView workbookViewId="0">
      <selection activeCell="A11" sqref="A11:D29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44</v>
      </c>
      <c r="I1" s="39" t="s">
        <v>45</v>
      </c>
      <c r="J1" s="40" t="s">
        <v>46</v>
      </c>
    </row>
    <row r="2" spans="1:16" x14ac:dyDescent="0.2">
      <c r="I2" s="41" t="s">
        <v>47</v>
      </c>
      <c r="J2" s="42" t="s">
        <v>48</v>
      </c>
    </row>
    <row r="3" spans="1:16" x14ac:dyDescent="0.2">
      <c r="A3" s="43" t="s">
        <v>49</v>
      </c>
      <c r="I3" s="41" t="s">
        <v>50</v>
      </c>
      <c r="J3" s="42" t="s">
        <v>51</v>
      </c>
    </row>
    <row r="4" spans="1:16" x14ac:dyDescent="0.2">
      <c r="I4" s="41" t="s">
        <v>52</v>
      </c>
      <c r="J4" s="42" t="s">
        <v>51</v>
      </c>
    </row>
    <row r="5" spans="1:16" ht="13.5" thickBot="1" x14ac:dyDescent="0.25">
      <c r="I5" s="44" t="s">
        <v>53</v>
      </c>
      <c r="J5" s="45" t="s">
        <v>54</v>
      </c>
    </row>
    <row r="10" spans="1:16" ht="13.5" thickBot="1" x14ac:dyDescent="0.25"/>
    <row r="11" spans="1:16" ht="12.75" customHeight="1" thickBot="1" x14ac:dyDescent="0.25">
      <c r="A11" s="8" t="str">
        <f t="shared" ref="A11:A30" si="0">P11</f>
        <v> PZ 22.340 </v>
      </c>
      <c r="B11" s="3" t="str">
        <f t="shared" ref="B11:B30" si="1">IF(H11=INT(H11),"I","II")</f>
        <v>I</v>
      </c>
      <c r="C11" s="8">
        <f t="shared" ref="C11:C30" si="2">1*G11</f>
        <v>35369.370000000003</v>
      </c>
      <c r="D11" s="10" t="str">
        <f t="shared" ref="D11:D30" si="3">VLOOKUP(F11,I$1:J$5,2,FALSE)</f>
        <v>vis</v>
      </c>
      <c r="E11" s="46">
        <f>VLOOKUP(C11,Active!C$21:E$973,3,FALSE)</f>
        <v>-4029.4560914928379</v>
      </c>
      <c r="F11" s="3" t="s">
        <v>53</v>
      </c>
      <c r="G11" s="10" t="str">
        <f t="shared" ref="G11:G30" si="4">MID(I11,3,LEN(I11)-3)</f>
        <v>35369.370</v>
      </c>
      <c r="H11" s="8">
        <f t="shared" ref="H11:H30" si="5">1*K11</f>
        <v>-4059</v>
      </c>
      <c r="I11" s="47" t="s">
        <v>55</v>
      </c>
      <c r="J11" s="48" t="s">
        <v>56</v>
      </c>
      <c r="K11" s="47">
        <v>-4059</v>
      </c>
      <c r="L11" s="47" t="s">
        <v>57</v>
      </c>
      <c r="M11" s="48" t="s">
        <v>58</v>
      </c>
      <c r="N11" s="48"/>
      <c r="O11" s="49" t="s">
        <v>59</v>
      </c>
      <c r="P11" s="49" t="s">
        <v>60</v>
      </c>
    </row>
    <row r="12" spans="1:16" ht="12.75" customHeight="1" thickBot="1" x14ac:dyDescent="0.25">
      <c r="A12" s="8" t="str">
        <f t="shared" si="0"/>
        <v> PZ 22.340 </v>
      </c>
      <c r="B12" s="3" t="str">
        <f t="shared" si="1"/>
        <v>II</v>
      </c>
      <c r="C12" s="8">
        <f t="shared" si="2"/>
        <v>39441.286</v>
      </c>
      <c r="D12" s="10" t="str">
        <f t="shared" si="3"/>
        <v>vis</v>
      </c>
      <c r="E12" s="46">
        <f>VLOOKUP(C12,Active!C$21:E$973,3,FALSE)</f>
        <v>-3104.9564826877518</v>
      </c>
      <c r="F12" s="3" t="s">
        <v>53</v>
      </c>
      <c r="G12" s="10" t="str">
        <f t="shared" si="4"/>
        <v>39441.286</v>
      </c>
      <c r="H12" s="8">
        <f t="shared" si="5"/>
        <v>-3134.5</v>
      </c>
      <c r="I12" s="47" t="s">
        <v>61</v>
      </c>
      <c r="J12" s="48" t="s">
        <v>62</v>
      </c>
      <c r="K12" s="47">
        <v>-3134.5</v>
      </c>
      <c r="L12" s="47" t="s">
        <v>63</v>
      </c>
      <c r="M12" s="48" t="s">
        <v>58</v>
      </c>
      <c r="N12" s="48"/>
      <c r="O12" s="49" t="s">
        <v>59</v>
      </c>
      <c r="P12" s="49" t="s">
        <v>60</v>
      </c>
    </row>
    <row r="13" spans="1:16" ht="12.75" customHeight="1" thickBot="1" x14ac:dyDescent="0.25">
      <c r="A13" s="8" t="str">
        <f t="shared" si="0"/>
        <v> PZ 22.340 </v>
      </c>
      <c r="B13" s="3" t="str">
        <f t="shared" si="1"/>
        <v>I</v>
      </c>
      <c r="C13" s="8">
        <f t="shared" si="2"/>
        <v>39443.305999999997</v>
      </c>
      <c r="D13" s="10" t="str">
        <f t="shared" si="3"/>
        <v>vis</v>
      </c>
      <c r="E13" s="46">
        <f>VLOOKUP(C13,Active!C$21:E$973,3,FALSE)</f>
        <v>-3104.497856033915</v>
      </c>
      <c r="F13" s="3" t="s">
        <v>53</v>
      </c>
      <c r="G13" s="10" t="str">
        <f t="shared" si="4"/>
        <v>39443.306</v>
      </c>
      <c r="H13" s="8">
        <f t="shared" si="5"/>
        <v>-3134</v>
      </c>
      <c r="I13" s="47" t="s">
        <v>64</v>
      </c>
      <c r="J13" s="48" t="s">
        <v>65</v>
      </c>
      <c r="K13" s="47">
        <v>-3134</v>
      </c>
      <c r="L13" s="47" t="s">
        <v>66</v>
      </c>
      <c r="M13" s="48" t="s">
        <v>58</v>
      </c>
      <c r="N13" s="48"/>
      <c r="O13" s="49" t="s">
        <v>59</v>
      </c>
      <c r="P13" s="49" t="s">
        <v>60</v>
      </c>
    </row>
    <row r="14" spans="1:16" ht="12.75" customHeight="1" thickBot="1" x14ac:dyDescent="0.25">
      <c r="A14" s="8" t="str">
        <f t="shared" si="0"/>
        <v> PZ 22.340 </v>
      </c>
      <c r="B14" s="3" t="str">
        <f t="shared" si="1"/>
        <v>II</v>
      </c>
      <c r="C14" s="8">
        <f t="shared" si="2"/>
        <v>39762.277999999998</v>
      </c>
      <c r="D14" s="10" t="str">
        <f t="shared" si="3"/>
        <v>vis</v>
      </c>
      <c r="E14" s="46">
        <f>VLOOKUP(C14,Active!C$21:E$973,3,FALSE)</f>
        <v>-3032.0775287924448</v>
      </c>
      <c r="F14" s="3" t="s">
        <v>53</v>
      </c>
      <c r="G14" s="10" t="str">
        <f t="shared" si="4"/>
        <v>39762.278</v>
      </c>
      <c r="H14" s="8">
        <f t="shared" si="5"/>
        <v>-3061.5</v>
      </c>
      <c r="I14" s="47" t="s">
        <v>67</v>
      </c>
      <c r="J14" s="48" t="s">
        <v>68</v>
      </c>
      <c r="K14" s="47">
        <v>-3061.5</v>
      </c>
      <c r="L14" s="47" t="s">
        <v>69</v>
      </c>
      <c r="M14" s="48" t="s">
        <v>58</v>
      </c>
      <c r="N14" s="48"/>
      <c r="O14" s="49" t="s">
        <v>59</v>
      </c>
      <c r="P14" s="49" t="s">
        <v>60</v>
      </c>
    </row>
    <row r="15" spans="1:16" ht="12.75" customHeight="1" thickBot="1" x14ac:dyDescent="0.25">
      <c r="A15" s="8" t="str">
        <f t="shared" si="0"/>
        <v> PZ 22.340 </v>
      </c>
      <c r="B15" s="3" t="str">
        <f t="shared" si="1"/>
        <v>II</v>
      </c>
      <c r="C15" s="8">
        <f t="shared" si="2"/>
        <v>41206.353999999999</v>
      </c>
      <c r="D15" s="10" t="str">
        <f t="shared" si="3"/>
        <v>vis</v>
      </c>
      <c r="E15" s="46">
        <f>VLOOKUP(C15,Active!C$21:E$973,3,FALSE)</f>
        <v>-2704.2103289079641</v>
      </c>
      <c r="F15" s="3" t="s">
        <v>53</v>
      </c>
      <c r="G15" s="10" t="str">
        <f t="shared" si="4"/>
        <v>41206.354</v>
      </c>
      <c r="H15" s="8">
        <f t="shared" si="5"/>
        <v>-2733.5</v>
      </c>
      <c r="I15" s="47" t="s">
        <v>70</v>
      </c>
      <c r="J15" s="48" t="s">
        <v>71</v>
      </c>
      <c r="K15" s="47">
        <v>-2733.5</v>
      </c>
      <c r="L15" s="47" t="s">
        <v>72</v>
      </c>
      <c r="M15" s="48" t="s">
        <v>58</v>
      </c>
      <c r="N15" s="48"/>
      <c r="O15" s="49" t="s">
        <v>59</v>
      </c>
      <c r="P15" s="49" t="s">
        <v>60</v>
      </c>
    </row>
    <row r="16" spans="1:16" ht="12.75" customHeight="1" thickBot="1" x14ac:dyDescent="0.25">
      <c r="A16" s="8" t="str">
        <f t="shared" si="0"/>
        <v> PZ 22.340 </v>
      </c>
      <c r="B16" s="3" t="str">
        <f t="shared" si="1"/>
        <v>II</v>
      </c>
      <c r="C16" s="8">
        <f t="shared" si="2"/>
        <v>41210.334000000003</v>
      </c>
      <c r="D16" s="10" t="str">
        <f t="shared" si="3"/>
        <v>vis</v>
      </c>
      <c r="E16" s="46">
        <f>VLOOKUP(C16,Active!C$21:E$973,3,FALSE)</f>
        <v>-2703.3066981741654</v>
      </c>
      <c r="F16" s="3" t="s">
        <v>53</v>
      </c>
      <c r="G16" s="10" t="str">
        <f t="shared" si="4"/>
        <v>41210.334</v>
      </c>
      <c r="H16" s="8">
        <f t="shared" si="5"/>
        <v>-2732.5</v>
      </c>
      <c r="I16" s="47" t="s">
        <v>73</v>
      </c>
      <c r="J16" s="48" t="s">
        <v>74</v>
      </c>
      <c r="K16" s="47">
        <v>-2732.5</v>
      </c>
      <c r="L16" s="47" t="s">
        <v>75</v>
      </c>
      <c r="M16" s="48" t="s">
        <v>58</v>
      </c>
      <c r="N16" s="48"/>
      <c r="O16" s="49" t="s">
        <v>59</v>
      </c>
      <c r="P16" s="49" t="s">
        <v>60</v>
      </c>
    </row>
    <row r="17" spans="1:16" ht="12.75" customHeight="1" thickBot="1" x14ac:dyDescent="0.25">
      <c r="A17" s="8" t="str">
        <f t="shared" si="0"/>
        <v> PZ 22.340 </v>
      </c>
      <c r="B17" s="3" t="str">
        <f t="shared" si="1"/>
        <v>I</v>
      </c>
      <c r="C17" s="8">
        <f t="shared" si="2"/>
        <v>41211.362000000001</v>
      </c>
      <c r="D17" s="10" t="str">
        <f t="shared" si="3"/>
        <v>vis</v>
      </c>
      <c r="E17" s="46">
        <f>VLOOKUP(C17,Active!C$21:E$973,3,FALSE)</f>
        <v>-2703.0732980750845</v>
      </c>
      <c r="F17" s="3" t="s">
        <v>53</v>
      </c>
      <c r="G17" s="10" t="str">
        <f t="shared" si="4"/>
        <v>41211.362</v>
      </c>
      <c r="H17" s="8">
        <f t="shared" si="5"/>
        <v>-2732</v>
      </c>
      <c r="I17" s="47" t="s">
        <v>76</v>
      </c>
      <c r="J17" s="48" t="s">
        <v>77</v>
      </c>
      <c r="K17" s="47">
        <v>-2732</v>
      </c>
      <c r="L17" s="47" t="s">
        <v>78</v>
      </c>
      <c r="M17" s="48" t="s">
        <v>58</v>
      </c>
      <c r="N17" s="48"/>
      <c r="O17" s="49" t="s">
        <v>59</v>
      </c>
      <c r="P17" s="49" t="s">
        <v>60</v>
      </c>
    </row>
    <row r="18" spans="1:16" ht="12.75" customHeight="1" thickBot="1" x14ac:dyDescent="0.25">
      <c r="A18" s="8" t="str">
        <f t="shared" si="0"/>
        <v> PZ 22.340 </v>
      </c>
      <c r="B18" s="3" t="str">
        <f t="shared" si="1"/>
        <v>I</v>
      </c>
      <c r="C18" s="8">
        <f t="shared" si="2"/>
        <v>41220.343000000001</v>
      </c>
      <c r="D18" s="10" t="str">
        <f t="shared" si="3"/>
        <v>vis</v>
      </c>
      <c r="E18" s="46">
        <f>VLOOKUP(C18,Active!C$21:E$973,3,FALSE)</f>
        <v>-2701.0342258086921</v>
      </c>
      <c r="F18" s="3" t="s">
        <v>53</v>
      </c>
      <c r="G18" s="10" t="str">
        <f t="shared" si="4"/>
        <v>41220.343</v>
      </c>
      <c r="H18" s="8">
        <f t="shared" si="5"/>
        <v>-2730</v>
      </c>
      <c r="I18" s="47" t="s">
        <v>79</v>
      </c>
      <c r="J18" s="48" t="s">
        <v>80</v>
      </c>
      <c r="K18" s="47">
        <v>-2730</v>
      </c>
      <c r="L18" s="47" t="s">
        <v>81</v>
      </c>
      <c r="M18" s="48" t="s">
        <v>58</v>
      </c>
      <c r="N18" s="48"/>
      <c r="O18" s="49" t="s">
        <v>59</v>
      </c>
      <c r="P18" s="49" t="s">
        <v>60</v>
      </c>
    </row>
    <row r="19" spans="1:16" ht="12.75" customHeight="1" thickBot="1" x14ac:dyDescent="0.25">
      <c r="A19" s="8" t="str">
        <f t="shared" si="0"/>
        <v> PZ 22.340 </v>
      </c>
      <c r="B19" s="3" t="str">
        <f t="shared" si="1"/>
        <v>I</v>
      </c>
      <c r="C19" s="8">
        <f t="shared" si="2"/>
        <v>42308.345000000001</v>
      </c>
      <c r="D19" s="10" t="str">
        <f t="shared" si="3"/>
        <v>vis</v>
      </c>
      <c r="E19" s="46">
        <f>VLOOKUP(C19,Active!C$21:E$973,3,FALSE)</f>
        <v>-2454.0110987650223</v>
      </c>
      <c r="F19" s="3" t="s">
        <v>53</v>
      </c>
      <c r="G19" s="10" t="str">
        <f t="shared" si="4"/>
        <v>42308.345</v>
      </c>
      <c r="H19" s="8">
        <f t="shared" si="5"/>
        <v>-2483</v>
      </c>
      <c r="I19" s="47" t="s">
        <v>82</v>
      </c>
      <c r="J19" s="48" t="s">
        <v>83</v>
      </c>
      <c r="K19" s="47">
        <v>-2483</v>
      </c>
      <c r="L19" s="47" t="s">
        <v>84</v>
      </c>
      <c r="M19" s="48" t="s">
        <v>58</v>
      </c>
      <c r="N19" s="48"/>
      <c r="O19" s="49" t="s">
        <v>59</v>
      </c>
      <c r="P19" s="49" t="s">
        <v>60</v>
      </c>
    </row>
    <row r="20" spans="1:16" ht="12.75" customHeight="1" thickBot="1" x14ac:dyDescent="0.25">
      <c r="A20" s="8" t="str">
        <f t="shared" si="0"/>
        <v> PZ 22.340 </v>
      </c>
      <c r="B20" s="3" t="str">
        <f t="shared" si="1"/>
        <v>I</v>
      </c>
      <c r="C20" s="8">
        <f t="shared" si="2"/>
        <v>42309.353000000003</v>
      </c>
      <c r="D20" s="10" t="str">
        <f t="shared" si="3"/>
        <v>vis</v>
      </c>
      <c r="E20" s="46">
        <f>VLOOKUP(C20,Active!C$21:E$973,3,FALSE)</f>
        <v>-2453.7822395238991</v>
      </c>
      <c r="F20" s="3" t="s">
        <v>53</v>
      </c>
      <c r="G20" s="10" t="str">
        <f t="shared" si="4"/>
        <v>42309.353</v>
      </c>
      <c r="H20" s="8">
        <f t="shared" si="5"/>
        <v>-2483</v>
      </c>
      <c r="I20" s="47" t="s">
        <v>85</v>
      </c>
      <c r="J20" s="48" t="s">
        <v>86</v>
      </c>
      <c r="K20" s="47">
        <v>-2483</v>
      </c>
      <c r="L20" s="47" t="s">
        <v>87</v>
      </c>
      <c r="M20" s="48" t="s">
        <v>58</v>
      </c>
      <c r="N20" s="48"/>
      <c r="O20" s="49" t="s">
        <v>59</v>
      </c>
      <c r="P20" s="49" t="s">
        <v>60</v>
      </c>
    </row>
    <row r="21" spans="1:16" ht="12.75" customHeight="1" thickBot="1" x14ac:dyDescent="0.25">
      <c r="A21" s="8" t="str">
        <f t="shared" si="0"/>
        <v> PZ 22.340 </v>
      </c>
      <c r="B21" s="3" t="str">
        <f t="shared" si="1"/>
        <v>I</v>
      </c>
      <c r="C21" s="8">
        <f t="shared" si="2"/>
        <v>42328.25</v>
      </c>
      <c r="D21" s="10" t="str">
        <f t="shared" si="3"/>
        <v>vis</v>
      </c>
      <c r="E21" s="46">
        <f>VLOOKUP(C21,Active!C$21:E$973,3,FALSE)</f>
        <v>-2449.4918098815424</v>
      </c>
      <c r="F21" s="3" t="s">
        <v>53</v>
      </c>
      <c r="G21" s="10" t="str">
        <f t="shared" si="4"/>
        <v>42328.250</v>
      </c>
      <c r="H21" s="8">
        <f t="shared" si="5"/>
        <v>-2479</v>
      </c>
      <c r="I21" s="47" t="s">
        <v>88</v>
      </c>
      <c r="J21" s="48" t="s">
        <v>89</v>
      </c>
      <c r="K21" s="47">
        <v>-2479</v>
      </c>
      <c r="L21" s="47" t="s">
        <v>90</v>
      </c>
      <c r="M21" s="48" t="s">
        <v>58</v>
      </c>
      <c r="N21" s="48"/>
      <c r="O21" s="49" t="s">
        <v>59</v>
      </c>
      <c r="P21" s="49" t="s">
        <v>60</v>
      </c>
    </row>
    <row r="22" spans="1:16" ht="12.75" customHeight="1" thickBot="1" x14ac:dyDescent="0.25">
      <c r="A22" s="8" t="str">
        <f t="shared" si="0"/>
        <v> PZ 22.340 </v>
      </c>
      <c r="B22" s="3" t="str">
        <f t="shared" si="1"/>
        <v>II</v>
      </c>
      <c r="C22" s="8">
        <f t="shared" si="2"/>
        <v>42329.216</v>
      </c>
      <c r="D22" s="10" t="str">
        <f t="shared" si="3"/>
        <v>vis</v>
      </c>
      <c r="E22" s="46">
        <f>VLOOKUP(C22,Active!C$21:E$973,3,FALSE)</f>
        <v>-2449.272486442133</v>
      </c>
      <c r="F22" s="3" t="s">
        <v>53</v>
      </c>
      <c r="G22" s="10" t="str">
        <f t="shared" si="4"/>
        <v>42329.216</v>
      </c>
      <c r="H22" s="8">
        <f t="shared" si="5"/>
        <v>-2478.5</v>
      </c>
      <c r="I22" s="47" t="s">
        <v>91</v>
      </c>
      <c r="J22" s="48" t="s">
        <v>92</v>
      </c>
      <c r="K22" s="47">
        <v>-2478.5</v>
      </c>
      <c r="L22" s="47" t="s">
        <v>93</v>
      </c>
      <c r="M22" s="48" t="s">
        <v>58</v>
      </c>
      <c r="N22" s="48"/>
      <c r="O22" s="49" t="s">
        <v>59</v>
      </c>
      <c r="P22" s="49" t="s">
        <v>60</v>
      </c>
    </row>
    <row r="23" spans="1:16" ht="12.75" customHeight="1" thickBot="1" x14ac:dyDescent="0.25">
      <c r="A23" s="8" t="str">
        <f t="shared" si="0"/>
        <v> PZ 22.340 </v>
      </c>
      <c r="B23" s="3" t="str">
        <f t="shared" si="1"/>
        <v>I</v>
      </c>
      <c r="C23" s="8">
        <f t="shared" si="2"/>
        <v>42335.211000000003</v>
      </c>
      <c r="D23" s="10" t="str">
        <f t="shared" si="3"/>
        <v>vis</v>
      </c>
      <c r="E23" s="46">
        <f>VLOOKUP(C23,Active!C$21:E$973,3,FALSE)</f>
        <v>-2447.9113642689867</v>
      </c>
      <c r="F23" s="3" t="s">
        <v>53</v>
      </c>
      <c r="G23" s="10" t="str">
        <f t="shared" si="4"/>
        <v>42335.211</v>
      </c>
      <c r="H23" s="8">
        <f t="shared" si="5"/>
        <v>-2477</v>
      </c>
      <c r="I23" s="47" t="s">
        <v>94</v>
      </c>
      <c r="J23" s="48" t="s">
        <v>95</v>
      </c>
      <c r="K23" s="47">
        <v>-2477</v>
      </c>
      <c r="L23" s="47" t="s">
        <v>96</v>
      </c>
      <c r="M23" s="48" t="s">
        <v>58</v>
      </c>
      <c r="N23" s="48"/>
      <c r="O23" s="49" t="s">
        <v>59</v>
      </c>
      <c r="P23" s="49" t="s">
        <v>60</v>
      </c>
    </row>
    <row r="24" spans="1:16" ht="12.75" customHeight="1" thickBot="1" x14ac:dyDescent="0.25">
      <c r="A24" s="8" t="str">
        <f t="shared" si="0"/>
        <v> PZ 22.340 </v>
      </c>
      <c r="B24" s="3" t="str">
        <f t="shared" si="1"/>
        <v>II</v>
      </c>
      <c r="C24" s="8">
        <f t="shared" si="2"/>
        <v>42667.404999999999</v>
      </c>
      <c r="D24" s="10" t="str">
        <f t="shared" si="3"/>
        <v>vis</v>
      </c>
      <c r="E24" s="46">
        <f>VLOOKUP(C24,Active!C$21:E$973,3,FALSE)</f>
        <v>-2372.4890758309657</v>
      </c>
      <c r="F24" s="3" t="s">
        <v>53</v>
      </c>
      <c r="G24" s="10" t="str">
        <f t="shared" si="4"/>
        <v>42667.405</v>
      </c>
      <c r="H24" s="8">
        <f t="shared" si="5"/>
        <v>-2401.5</v>
      </c>
      <c r="I24" s="47" t="s">
        <v>97</v>
      </c>
      <c r="J24" s="48" t="s">
        <v>98</v>
      </c>
      <c r="K24" s="47">
        <v>-2401.5</v>
      </c>
      <c r="L24" s="47" t="s">
        <v>99</v>
      </c>
      <c r="M24" s="48" t="s">
        <v>58</v>
      </c>
      <c r="N24" s="48"/>
      <c r="O24" s="49" t="s">
        <v>59</v>
      </c>
      <c r="P24" s="49" t="s">
        <v>60</v>
      </c>
    </row>
    <row r="25" spans="1:16" ht="12.75" customHeight="1" thickBot="1" x14ac:dyDescent="0.25">
      <c r="A25" s="8" t="str">
        <f t="shared" si="0"/>
        <v> PZ 22.340 </v>
      </c>
      <c r="B25" s="3" t="str">
        <f t="shared" si="1"/>
        <v>I</v>
      </c>
      <c r="C25" s="8">
        <f t="shared" si="2"/>
        <v>43396.368000000002</v>
      </c>
      <c r="D25" s="10" t="str">
        <f t="shared" si="3"/>
        <v>vis</v>
      </c>
      <c r="E25" s="46">
        <f>VLOOKUP(C25,Active!C$21:E$973,3,FALSE)</f>
        <v>-2206.9832038204954</v>
      </c>
      <c r="F25" s="3" t="s">
        <v>53</v>
      </c>
      <c r="G25" s="10" t="str">
        <f t="shared" si="4"/>
        <v>43396.368</v>
      </c>
      <c r="H25" s="8">
        <f t="shared" si="5"/>
        <v>-2236</v>
      </c>
      <c r="I25" s="47" t="s">
        <v>100</v>
      </c>
      <c r="J25" s="48" t="s">
        <v>101</v>
      </c>
      <c r="K25" s="47">
        <v>-2236</v>
      </c>
      <c r="L25" s="47" t="s">
        <v>102</v>
      </c>
      <c r="M25" s="48" t="s">
        <v>58</v>
      </c>
      <c r="N25" s="48"/>
      <c r="O25" s="49" t="s">
        <v>59</v>
      </c>
      <c r="P25" s="49" t="s">
        <v>60</v>
      </c>
    </row>
    <row r="26" spans="1:16" ht="12.75" customHeight="1" thickBot="1" x14ac:dyDescent="0.25">
      <c r="A26" s="8" t="str">
        <f t="shared" si="0"/>
        <v> PZ 22.340 </v>
      </c>
      <c r="B26" s="3" t="str">
        <f t="shared" si="1"/>
        <v>I</v>
      </c>
      <c r="C26" s="8">
        <f t="shared" si="2"/>
        <v>44083.502999999997</v>
      </c>
      <c r="D26" s="10" t="str">
        <f t="shared" si="3"/>
        <v>vis</v>
      </c>
      <c r="E26" s="46">
        <f>VLOOKUP(C26,Active!C$21:E$973,3,FALSE)</f>
        <v>-2050.9740821450291</v>
      </c>
      <c r="F26" s="3" t="s">
        <v>53</v>
      </c>
      <c r="G26" s="10" t="str">
        <f t="shared" si="4"/>
        <v>44083.503</v>
      </c>
      <c r="H26" s="8">
        <f t="shared" si="5"/>
        <v>-2080</v>
      </c>
      <c r="I26" s="47" t="s">
        <v>103</v>
      </c>
      <c r="J26" s="48" t="s">
        <v>104</v>
      </c>
      <c r="K26" s="47">
        <v>-2080</v>
      </c>
      <c r="L26" s="47" t="s">
        <v>105</v>
      </c>
      <c r="M26" s="48" t="s">
        <v>58</v>
      </c>
      <c r="N26" s="48"/>
      <c r="O26" s="49" t="s">
        <v>59</v>
      </c>
      <c r="P26" s="49" t="s">
        <v>60</v>
      </c>
    </row>
    <row r="27" spans="1:16" ht="12.75" customHeight="1" thickBot="1" x14ac:dyDescent="0.25">
      <c r="A27" s="8" t="str">
        <f t="shared" si="0"/>
        <v> PZ 22.340 </v>
      </c>
      <c r="B27" s="3" t="str">
        <f t="shared" si="1"/>
        <v>II</v>
      </c>
      <c r="C27" s="8">
        <f t="shared" si="2"/>
        <v>45226.415999999997</v>
      </c>
      <c r="D27" s="10" t="str">
        <f t="shared" si="3"/>
        <v>vis</v>
      </c>
      <c r="E27" s="46">
        <f>VLOOKUP(C27,Active!C$21:E$973,3,FALSE)</f>
        <v>-1791.4838025326183</v>
      </c>
      <c r="F27" s="3" t="s">
        <v>53</v>
      </c>
      <c r="G27" s="10" t="str">
        <f t="shared" si="4"/>
        <v>45226.416</v>
      </c>
      <c r="H27" s="8">
        <f t="shared" si="5"/>
        <v>-1820.5</v>
      </c>
      <c r="I27" s="47" t="s">
        <v>106</v>
      </c>
      <c r="J27" s="48" t="s">
        <v>107</v>
      </c>
      <c r="K27" s="47">
        <v>-1820.5</v>
      </c>
      <c r="L27" s="47" t="s">
        <v>108</v>
      </c>
      <c r="M27" s="48" t="s">
        <v>58</v>
      </c>
      <c r="N27" s="48"/>
      <c r="O27" s="49" t="s">
        <v>59</v>
      </c>
      <c r="P27" s="49" t="s">
        <v>60</v>
      </c>
    </row>
    <row r="28" spans="1:16" ht="12.75" customHeight="1" thickBot="1" x14ac:dyDescent="0.25">
      <c r="A28" s="8" t="str">
        <f t="shared" si="0"/>
        <v> PZ 22.340 </v>
      </c>
      <c r="B28" s="3" t="str">
        <f t="shared" si="1"/>
        <v>I</v>
      </c>
      <c r="C28" s="8">
        <f t="shared" si="2"/>
        <v>45236.383999999998</v>
      </c>
      <c r="D28" s="10" t="str">
        <f t="shared" si="3"/>
        <v>vis</v>
      </c>
      <c r="E28" s="46">
        <f>VLOOKUP(C28,Active!C$21:E$973,3,FALSE)</f>
        <v>-1789.22063892596</v>
      </c>
      <c r="F28" s="3" t="s">
        <v>53</v>
      </c>
      <c r="G28" s="10" t="str">
        <f t="shared" si="4"/>
        <v>45236.384</v>
      </c>
      <c r="H28" s="8">
        <f t="shared" si="5"/>
        <v>-1818</v>
      </c>
      <c r="I28" s="47" t="s">
        <v>109</v>
      </c>
      <c r="J28" s="48" t="s">
        <v>110</v>
      </c>
      <c r="K28" s="47">
        <v>-1818</v>
      </c>
      <c r="L28" s="47" t="s">
        <v>111</v>
      </c>
      <c r="M28" s="48" t="s">
        <v>58</v>
      </c>
      <c r="N28" s="48"/>
      <c r="O28" s="49" t="s">
        <v>59</v>
      </c>
      <c r="P28" s="49" t="s">
        <v>60</v>
      </c>
    </row>
    <row r="29" spans="1:16" ht="12.75" customHeight="1" thickBot="1" x14ac:dyDescent="0.25">
      <c r="A29" s="8" t="str">
        <f t="shared" si="0"/>
        <v> PZ 22.340 </v>
      </c>
      <c r="B29" s="3" t="str">
        <f t="shared" si="1"/>
        <v>I</v>
      </c>
      <c r="C29" s="8">
        <f t="shared" si="2"/>
        <v>45585.391000000003</v>
      </c>
      <c r="D29" s="10" t="str">
        <f t="shared" si="3"/>
        <v>vis</v>
      </c>
      <c r="E29" s="46">
        <f>VLOOKUP(C29,Active!C$21:E$973,3,FALSE)</f>
        <v>-1709.9810782448847</v>
      </c>
      <c r="F29" s="3" t="s">
        <v>53</v>
      </c>
      <c r="G29" s="10" t="str">
        <f t="shared" si="4"/>
        <v>45585.391</v>
      </c>
      <c r="H29" s="8">
        <f t="shared" si="5"/>
        <v>-1739</v>
      </c>
      <c r="I29" s="47" t="s">
        <v>112</v>
      </c>
      <c r="J29" s="48" t="s">
        <v>113</v>
      </c>
      <c r="K29" s="47">
        <v>-1739</v>
      </c>
      <c r="L29" s="47" t="s">
        <v>114</v>
      </c>
      <c r="M29" s="48" t="s">
        <v>58</v>
      </c>
      <c r="N29" s="48"/>
      <c r="O29" s="49" t="s">
        <v>59</v>
      </c>
      <c r="P29" s="49" t="s">
        <v>60</v>
      </c>
    </row>
    <row r="30" spans="1:16" ht="12.75" customHeight="1" thickBot="1" x14ac:dyDescent="0.25">
      <c r="A30" s="8" t="str">
        <f t="shared" si="0"/>
        <v>IBVS 6042 </v>
      </c>
      <c r="B30" s="3" t="str">
        <f t="shared" si="1"/>
        <v>II</v>
      </c>
      <c r="C30" s="8">
        <f t="shared" si="2"/>
        <v>56228.638800000001</v>
      </c>
      <c r="D30" s="10" t="str">
        <f t="shared" si="3"/>
        <v>vis</v>
      </c>
      <c r="E30" s="46">
        <f>VLOOKUP(C30,Active!C$21:E$973,3,FALSE)</f>
        <v>706.49274575236825</v>
      </c>
      <c r="F30" s="3" t="s">
        <v>53</v>
      </c>
      <c r="G30" s="10" t="str">
        <f t="shared" si="4"/>
        <v>56228.6388</v>
      </c>
      <c r="H30" s="8">
        <f t="shared" si="5"/>
        <v>677.5</v>
      </c>
      <c r="I30" s="47" t="s">
        <v>115</v>
      </c>
      <c r="J30" s="48" t="s">
        <v>116</v>
      </c>
      <c r="K30" s="47">
        <v>677.5</v>
      </c>
      <c r="L30" s="47" t="s">
        <v>117</v>
      </c>
      <c r="M30" s="48" t="s">
        <v>118</v>
      </c>
      <c r="N30" s="48" t="s">
        <v>53</v>
      </c>
      <c r="O30" s="49" t="s">
        <v>119</v>
      </c>
      <c r="P30" s="50" t="s">
        <v>120</v>
      </c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</sheetData>
  <phoneticPr fontId="8" type="noConversion"/>
  <hyperlinks>
    <hyperlink ref="A3" r:id="rId1"/>
    <hyperlink ref="P30" r:id="rId2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2024-01-11T06:18:51Z</dcterms:modified>
</cp:coreProperties>
</file>