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A97ACA7-E41C-48D6-96AC-24C95B7126C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7" i="1" l="1"/>
  <c r="E27" i="1"/>
  <c r="F27" i="1"/>
  <c r="G27" i="1"/>
  <c r="C8" i="1"/>
  <c r="E29" i="1"/>
  <c r="F29" i="1"/>
  <c r="G29" i="1"/>
  <c r="E23" i="1"/>
  <c r="F23" i="1"/>
  <c r="G23" i="1"/>
  <c r="E25" i="1"/>
  <c r="F25" i="1"/>
  <c r="G25" i="1"/>
  <c r="E26" i="1"/>
  <c r="F26" i="1"/>
  <c r="G26" i="1"/>
  <c r="E28" i="1"/>
  <c r="F28" i="1"/>
  <c r="G28" i="1"/>
  <c r="E21" i="1"/>
  <c r="F21" i="1"/>
  <c r="G21" i="1"/>
  <c r="C14" i="1"/>
  <c r="C13" i="1"/>
  <c r="D14" i="1"/>
  <c r="D13" i="1"/>
  <c r="Q27" i="1"/>
  <c r="Q29" i="1"/>
  <c r="Q22" i="1"/>
  <c r="Q23" i="1"/>
  <c r="Q24" i="1"/>
  <c r="Q25" i="1"/>
  <c r="Q26" i="1"/>
  <c r="Q28" i="1"/>
  <c r="G16" i="1"/>
  <c r="G17" i="1" s="1"/>
  <c r="C17" i="1"/>
  <c r="Q21" i="1"/>
  <c r="I23" i="1"/>
  <c r="R23" i="1"/>
  <c r="I25" i="1"/>
  <c r="R25" i="1"/>
  <c r="J29" i="1"/>
  <c r="R29" i="1"/>
  <c r="R26" i="1"/>
  <c r="I26" i="1"/>
  <c r="L21" i="1"/>
  <c r="R21" i="1"/>
  <c r="I28" i="1"/>
  <c r="S28" i="1"/>
  <c r="S27" i="1"/>
  <c r="J27" i="1"/>
  <c r="E24" i="1"/>
  <c r="F24" i="1"/>
  <c r="G24" i="1"/>
  <c r="E22" i="1"/>
  <c r="F22" i="1"/>
  <c r="I24" i="1"/>
  <c r="S24" i="1"/>
  <c r="G22" i="1"/>
  <c r="R22" i="1"/>
  <c r="I22" i="1"/>
  <c r="S19" i="1"/>
  <c r="E19" i="1"/>
  <c r="R19" i="1"/>
  <c r="E18" i="1"/>
  <c r="D12" i="1"/>
  <c r="D11" i="1"/>
  <c r="C12" i="1"/>
  <c r="C16" i="1" l="1"/>
  <c r="D18" i="1" s="1"/>
  <c r="P24" i="1"/>
  <c r="P28" i="1"/>
  <c r="P25" i="1"/>
  <c r="P26" i="1"/>
  <c r="P27" i="1"/>
  <c r="P21" i="1"/>
  <c r="P22" i="1"/>
  <c r="P29" i="1"/>
  <c r="P23" i="1"/>
  <c r="D15" i="1"/>
  <c r="C19" i="1" s="1"/>
  <c r="D16" i="1"/>
  <c r="D19" i="1" s="1"/>
  <c r="C11" i="1"/>
  <c r="O26" i="1" l="1"/>
  <c r="O25" i="1"/>
  <c r="C15" i="1"/>
  <c r="O27" i="1"/>
  <c r="O24" i="1"/>
  <c r="O23" i="1"/>
  <c r="O29" i="1"/>
  <c r="O28" i="1"/>
  <c r="O21" i="1"/>
  <c r="O22" i="1"/>
  <c r="C18" i="1" l="1"/>
  <c r="G18" i="1"/>
  <c r="G19" i="1" s="1"/>
</calcChain>
</file>

<file path=xl/sharedStrings.xml><?xml version="1.0" encoding="utf-8"?>
<sst xmlns="http://schemas.openxmlformats.org/spreadsheetml/2006/main" count="70" uniqueCount="52">
  <si>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</si>
  <si>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</si>
  <si>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</si>
  <si>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</si>
  <si>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</si>
  <si>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</si>
  <si>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</si>
  <si>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</si>
  <si>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</si>
  <si>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</si>
  <si>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</si>
  <si>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</si>
  <si>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</si>
  <si>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</si>
  <si>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</si>
  <si>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</si>
  <si>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</si>
  <si>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</si>
  <si>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</si>
  <si>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</si>
  <si>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</si>
  <si>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</si>
  <si>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</si>
  <si>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</si>
  <si>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</si>
  <si>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</si>
  <si>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</si>
  <si>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</si>
  <si>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</si>
  <si>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</si>
  <si>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</si>
  <si>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</si>
  <si>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</si>
  <si>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</si>
  <si>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</si>
  <si>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</si>
  <si>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 xml:space="preserve">LL Aqr  / GSC 5236-0883 </t>
  </si>
  <si>
    <t>EA</t>
  </si>
  <si>
    <t>Aqr</t>
  </si>
  <si>
    <t>IBVS 5557 Eph.</t>
  </si>
  <si>
    <t>IBVS 6070</t>
  </si>
  <si>
    <t>II</t>
  </si>
  <si>
    <t>I</t>
  </si>
  <si>
    <t>vis</t>
  </si>
  <si>
    <t> MN 390 </t>
  </si>
  <si>
    <t>BAVM 212 </t>
  </si>
  <si>
    <t>BAVM 234 </t>
  </si>
  <si>
    <t>IBVS 5557</t>
  </si>
  <si>
    <t>pg</t>
  </si>
  <si>
    <t>PE</t>
  </si>
  <si>
    <t>CCD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</si>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</sst>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20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Aqr - O-C Diagr.</a:t>
            </a:r>
          </a:p>
        </c:rich>
      </c:tx>
      <c:layout>
        <c:manualLayout>
          <c:xMode val="edge"/>
          <c:yMode val="edge"/>
          <c:x val="0.3806451612903225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1185645063597"/>
          <c:y val="0.1458966565349544"/>
          <c:w val="0.8498656117504542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1'!$D$21:$D$493</c:f>
                <c:numCache>
                  <c:formatCode>General</c:formatCode>
                  <c:ptCount val="4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4.7000000000000002E-3</c:v>
                  </c:pt>
                  <c:pt idx="7">
                    <c:v>0</c:v>
                  </c:pt>
                  <c:pt idx="8">
                    <c:v>1.9E-3</c:v>
                  </c:pt>
                </c:numCache>
              </c:numRef>
            </c:plus>
            <c:minus>
              <c:numRef>
                <c:f>'Active 1'!$D$21:$D$493</c:f>
                <c:numCache>
                  <c:formatCode>General</c:formatCode>
                  <c:ptCount val="4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4.7000000000000002E-3</c:v>
                  </c:pt>
                  <c:pt idx="7">
                    <c:v>0</c:v>
                  </c:pt>
                  <c:pt idx="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FE-457B-AE33-FC074CDD661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  <c:pt idx="1">
                  <c:v>-1.4799999989918433E-2</c:v>
                </c:pt>
                <c:pt idx="2">
                  <c:v>-1.6199999998207204E-2</c:v>
                </c:pt>
                <c:pt idx="3">
                  <c:v>-3.696299999995972</c:v>
                </c:pt>
                <c:pt idx="4">
                  <c:v>-1.6099999993457459E-2</c:v>
                </c:pt>
                <c:pt idx="5">
                  <c:v>-1.9399999997403938E-2</c:v>
                </c:pt>
                <c:pt idx="7">
                  <c:v>-3.7019999999974971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E-457B-AE33-FC074CDD661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  <c:pt idx="6">
                  <c:v>-3.7036999999909312</c:v>
                </c:pt>
                <c:pt idx="8">
                  <c:v>-2.7699999991455115E-2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FE-457B-AE33-FC074CDD661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FE-457B-AE33-FC074CDD661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FE-457B-AE33-FC074CDD661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FE-457B-AE33-FC074CDD661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FE-457B-AE33-FC074CDD661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1'!$F$21:$F$40</c:f>
              <c:numCache>
                <c:formatCode>General</c:formatCode>
                <c:ptCount val="2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1'!$O$21:$O$40</c:f>
              <c:numCache>
                <c:formatCode>General</c:formatCode>
                <c:ptCount val="20"/>
                <c:pt idx="0">
                  <c:v>1.2601607838266492E-3</c:v>
                </c:pt>
                <c:pt idx="1">
                  <c:v>-1.6673123974190927E-2</c:v>
                </c:pt>
                <c:pt idx="2">
                  <c:v>-1.695115939679585E-2</c:v>
                </c:pt>
                <c:pt idx="3">
                  <c:v>-1.8028546659389928E-2</c:v>
                </c:pt>
                <c:pt idx="4">
                  <c:v>-1.8132809942866774E-2</c:v>
                </c:pt>
                <c:pt idx="5">
                  <c:v>-1.9314460488937701E-2</c:v>
                </c:pt>
                <c:pt idx="6">
                  <c:v>-2.428434366800071E-2</c:v>
                </c:pt>
                <c:pt idx="7">
                  <c:v>-2.428434366800071E-2</c:v>
                </c:pt>
                <c:pt idx="8">
                  <c:v>-2.4388606951477557E-2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FE-457B-AE33-FC074CDD6619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-3.6761041666680589</c:v>
                </c:pt>
                <c:pt idx="1">
                  <c:v>-3.6948808333296865</c:v>
                </c:pt>
                <c:pt idx="2">
                  <c:v>-3.6951719444407192</c:v>
                </c:pt>
                <c:pt idx="3">
                  <c:v>-3.696299999995972</c:v>
                </c:pt>
                <c:pt idx="4">
                  <c:v>-3.6964091666626095</c:v>
                </c:pt>
                <c:pt idx="5">
                  <c:v>-3.6976463888844999</c:v>
                </c:pt>
                <c:pt idx="6">
                  <c:v>-3.7028499999942142</c:v>
                </c:pt>
                <c:pt idx="7">
                  <c:v>-3.7028499999942142</c:v>
                </c:pt>
                <c:pt idx="8">
                  <c:v>-3.7029591666608517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FE-457B-AE33-FC074CDD6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703392"/>
        <c:axId val="1"/>
      </c:scatterChart>
      <c:valAx>
        <c:axId val="41870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703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87096774193549"/>
          <c:y val="0.92097264437689974"/>
          <c:w val="0.8225806451612903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Aqr - Prim. O-C Diagr.</a:t>
            </a:r>
          </a:p>
        </c:rich>
      </c:tx>
      <c:layout>
        <c:manualLayout>
          <c:xMode val="edge"/>
          <c:yMode val="edge"/>
          <c:x val="0.3035345218022383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7338955848569724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1'!$R$21:$R$920</c:f>
              <c:numCache>
                <c:formatCode>General</c:formatCode>
                <c:ptCount val="900"/>
                <c:pt idx="0">
                  <c:v>0</c:v>
                </c:pt>
                <c:pt idx="1">
                  <c:v>-1.4799999989918433E-2</c:v>
                </c:pt>
                <c:pt idx="2">
                  <c:v>-1.6199999998207204E-2</c:v>
                </c:pt>
                <c:pt idx="4">
                  <c:v>-1.6099999993457459E-2</c:v>
                </c:pt>
                <c:pt idx="5">
                  <c:v>-1.9399999997403938E-2</c:v>
                </c:pt>
                <c:pt idx="8">
                  <c:v>-2.7699999991455115E-2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67-4C82-A702-0C6D2416614F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1.2601607838266492E-3</c:v>
                </c:pt>
                <c:pt idx="1">
                  <c:v>-1.6673123974190927E-2</c:v>
                </c:pt>
                <c:pt idx="2">
                  <c:v>-1.695115939679585E-2</c:v>
                </c:pt>
                <c:pt idx="3">
                  <c:v>-1.8028546659389928E-2</c:v>
                </c:pt>
                <c:pt idx="4">
                  <c:v>-1.8132809942866774E-2</c:v>
                </c:pt>
                <c:pt idx="5">
                  <c:v>-1.9314460488937701E-2</c:v>
                </c:pt>
                <c:pt idx="6">
                  <c:v>-2.428434366800071E-2</c:v>
                </c:pt>
                <c:pt idx="7">
                  <c:v>-2.428434366800071E-2</c:v>
                </c:pt>
                <c:pt idx="8">
                  <c:v>-2.4388606951477557E-2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67-4C82-A702-0C6D24166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825096"/>
        <c:axId val="1"/>
      </c:scatterChart>
      <c:valAx>
        <c:axId val="32782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2249687604018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825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64284817828123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Aqr - Sec. O-C Diagr.</a:t>
            </a:r>
          </a:p>
        </c:rich>
      </c:tx>
      <c:layout>
        <c:manualLayout>
          <c:xMode val="edge"/>
          <c:yMode val="edge"/>
          <c:x val="0.3122451122181155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7365241714406"/>
          <c:y val="0.1458966565349544"/>
          <c:w val="0.76530688507143363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1'!$S$21:$S$920</c:f>
              <c:numCache>
                <c:formatCode>General</c:formatCode>
                <c:ptCount val="900"/>
                <c:pt idx="3">
                  <c:v>-3.696299999995972</c:v>
                </c:pt>
                <c:pt idx="6">
                  <c:v>-3.7036999999909312</c:v>
                </c:pt>
                <c:pt idx="7">
                  <c:v>-3.7019999999974971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C-4180-BC4B-9C99805DFF4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258</c:v>
                </c:pt>
                <c:pt idx="2">
                  <c:v>262</c:v>
                </c:pt>
                <c:pt idx="3">
                  <c:v>277.5</c:v>
                </c:pt>
                <c:pt idx="4">
                  <c:v>279</c:v>
                </c:pt>
                <c:pt idx="5">
                  <c:v>296</c:v>
                </c:pt>
                <c:pt idx="6">
                  <c:v>367.5</c:v>
                </c:pt>
                <c:pt idx="7">
                  <c:v>367.5</c:v>
                </c:pt>
                <c:pt idx="8">
                  <c:v>369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-3.6761041666680589</c:v>
                </c:pt>
                <c:pt idx="1">
                  <c:v>-3.6948808333296865</c:v>
                </c:pt>
                <c:pt idx="2">
                  <c:v>-3.6951719444407192</c:v>
                </c:pt>
                <c:pt idx="3">
                  <c:v>-3.696299999995972</c:v>
                </c:pt>
                <c:pt idx="4">
                  <c:v>-3.6964091666626095</c:v>
                </c:pt>
                <c:pt idx="5">
                  <c:v>-3.6976463888844999</c:v>
                </c:pt>
                <c:pt idx="6">
                  <c:v>-3.7028499999942142</c:v>
                </c:pt>
                <c:pt idx="7">
                  <c:v>-3.7028499999942142</c:v>
                </c:pt>
                <c:pt idx="8">
                  <c:v>-3.7029591666608517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C-4180-BC4B-9C99805DF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243728"/>
        <c:axId val="1"/>
      </c:scatterChart>
      <c:valAx>
        <c:axId val="42824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7351223954148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24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00042851786383"/>
          <c:y val="0.92097264437689974"/>
          <c:w val="0.3306126734158229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0</xdr:row>
      <xdr:rowOff>9526</xdr:rowOff>
    </xdr:from>
    <xdr:to>
      <xdr:col>20</xdr:col>
      <xdr:colOff>428625</xdr:colOff>
      <xdr:row>17</xdr:row>
      <xdr:rowOff>171451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58ED0DF-3C2B-D19D-F193-661A6B68E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13</xdr:col>
      <xdr:colOff>200025</xdr:colOff>
      <xdr:row>20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814E0A-96CC-2348-FA0D-9543966B5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57150</xdr:rowOff>
    </xdr:from>
    <xdr:to>
      <xdr:col>13</xdr:col>
      <xdr:colOff>76200</xdr:colOff>
      <xdr:row>42</xdr:row>
      <xdr:rowOff>66674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7BB5CE5-59D7-AEA2-5FB3-D826E2184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G9" sqref="G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0.5703125" customWidth="1"/>
    <col min="7" max="7" width="16.28515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15</v>
      </c>
      <c r="B2" t="s">
        <v>37</v>
      </c>
      <c r="D2" s="12" t="s">
        <v>38</v>
      </c>
    </row>
    <row r="3" spans="1:7" ht="13.5" thickBot="1" x14ac:dyDescent="0.25"/>
    <row r="4" spans="1:7" ht="14.25" thickTop="1" thickBot="1" x14ac:dyDescent="0.25">
      <c r="A4" s="32" t="s">
        <v>39</v>
      </c>
      <c r="C4" s="33">
        <v>48762.551999999996</v>
      </c>
      <c r="D4" s="34">
        <v>20.1784</v>
      </c>
    </row>
    <row r="5" spans="1:7" ht="13.5" thickTop="1" x14ac:dyDescent="0.2">
      <c r="A5" s="25" t="s">
        <v>29</v>
      </c>
      <c r="B5" s="19"/>
      <c r="C5" s="26">
        <v>-9.5</v>
      </c>
      <c r="D5" s="19" t="s">
        <v>30</v>
      </c>
    </row>
    <row r="6" spans="1:7" x14ac:dyDescent="0.2">
      <c r="A6" s="6" t="s">
        <v>0</v>
      </c>
    </row>
    <row r="7" spans="1:7" x14ac:dyDescent="0.2">
      <c r="A7" t="s">
        <v>1</v>
      </c>
      <c r="C7">
        <f>+C4</f>
        <v>48762.551999999996</v>
      </c>
    </row>
    <row r="8" spans="1:7" x14ac:dyDescent="0.2">
      <c r="A8" t="s">
        <v>2</v>
      </c>
      <c r="C8">
        <f>+D4</f>
        <v>20.1784</v>
      </c>
    </row>
    <row r="9" spans="1:7" x14ac:dyDescent="0.2">
      <c r="A9" s="17" t="s">
        <v>26</v>
      </c>
      <c r="B9" s="17"/>
      <c r="C9" s="18">
        <v>21</v>
      </c>
      <c r="D9" s="18">
        <v>21</v>
      </c>
    </row>
    <row r="10" spans="1:7" ht="13.5" thickBot="1" x14ac:dyDescent="0.25">
      <c r="A10" s="19"/>
      <c r="B10" s="19"/>
      <c r="C10" s="5" t="s">
        <v>17</v>
      </c>
      <c r="D10" s="5" t="s">
        <v>18</v>
      </c>
    </row>
    <row r="11" spans="1:7" x14ac:dyDescent="0.2">
      <c r="A11" s="19" t="s">
        <v>12</v>
      </c>
      <c r="B11" s="19"/>
      <c r="C11" s="20">
        <f ca="1">INTERCEPT(INDIRECT(C14):R$934,INDIRECT(C13):$F$934)</f>
        <v>1.2601607838266492E-3</v>
      </c>
      <c r="D11" s="20">
        <f ca="1">INTERCEPT(INDIRECT(D14):S$934,INDIRECT(D13):$F$934)</f>
        <v>-3.6761041666680589</v>
      </c>
    </row>
    <row r="12" spans="1:7" x14ac:dyDescent="0.2">
      <c r="A12" s="19" t="s">
        <v>13</v>
      </c>
      <c r="B12" s="19"/>
      <c r="C12" s="20">
        <f ca="1">SLOPE(INDIRECT(C14):R$934,INDIRECT(C13):$F$934)</f>
        <v>-6.9508855651230912E-5</v>
      </c>
      <c r="D12" s="20">
        <f ca="1">SLOPE(INDIRECT(D14):S$934,INDIRECT(D13):$F$934)</f>
        <v>-7.277777775824588E-5</v>
      </c>
    </row>
    <row r="13" spans="1:7" x14ac:dyDescent="0.2">
      <c r="A13" s="17" t="s">
        <v>27</v>
      </c>
      <c r="B13" s="17"/>
      <c r="C13" s="18" t="str">
        <f>"F"&amp;C9</f>
        <v>F21</v>
      </c>
      <c r="D13" s="18" t="str">
        <f>"F"&amp;D9</f>
        <v>F21</v>
      </c>
    </row>
    <row r="14" spans="1:7" x14ac:dyDescent="0.2">
      <c r="A14" s="17" t="s">
        <v>28</v>
      </c>
      <c r="B14" s="17"/>
      <c r="C14" s="18" t="str">
        <f>"R"&amp;C9</f>
        <v>R21</v>
      </c>
      <c r="D14" s="18" t="str">
        <f>"S"&amp;D9</f>
        <v>S21</v>
      </c>
    </row>
    <row r="15" spans="1:7" x14ac:dyDescent="0.2">
      <c r="A15" s="21" t="s">
        <v>14</v>
      </c>
      <c r="B15" s="19"/>
      <c r="C15" s="22">
        <f ca="1">($C7+C11)+($C8+C12)*INT(MAX($F21:$F3532))</f>
        <v>56208.357211393042</v>
      </c>
      <c r="D15" s="22">
        <f ca="1">($C7+D11)+($C8+D12)*INT(MAX($F21:$F3532))</f>
        <v>56204.678640833336</v>
      </c>
      <c r="F15" s="17" t="s">
        <v>31</v>
      </c>
      <c r="G15">
        <v>1</v>
      </c>
    </row>
    <row r="16" spans="1:7" x14ac:dyDescent="0.2">
      <c r="A16" s="23" t="s">
        <v>3</v>
      </c>
      <c r="B16" s="19"/>
      <c r="C16" s="24">
        <f ca="1">+$C8+C12</f>
        <v>20.178330491144347</v>
      </c>
      <c r="D16" s="20">
        <f ca="1">+$C8+D12</f>
        <v>20.17832722222224</v>
      </c>
      <c r="E16" s="30"/>
      <c r="F16" s="17" t="s">
        <v>32</v>
      </c>
      <c r="G16" s="27">
        <f ca="1">NOW()+15018.5+$C$5/24</f>
        <v>60320.809435763884</v>
      </c>
    </row>
    <row r="17" spans="1:19" ht="13.5" thickBot="1" x14ac:dyDescent="0.25">
      <c r="A17" s="16" t="s">
        <v>25</v>
      </c>
      <c r="C17">
        <f>COUNT(C21:C1246)</f>
        <v>9</v>
      </c>
      <c r="F17" s="17" t="s">
        <v>33</v>
      </c>
      <c r="G17" s="27">
        <f ca="1">ROUND(2*(G16-$C$7)/$C$8,0)/2+G15</f>
        <v>574</v>
      </c>
    </row>
    <row r="18" spans="1:19" ht="14.25" thickTop="1" thickBot="1" x14ac:dyDescent="0.25">
      <c r="A18" s="6" t="s">
        <v>20</v>
      </c>
      <c r="C18" s="3">
        <f ca="1">+C15</f>
        <v>56208.357211393042</v>
      </c>
      <c r="D18" s="4">
        <f ca="1">+C16</f>
        <v>20.178330491144347</v>
      </c>
      <c r="E18" s="31">
        <f>R19</f>
        <v>6</v>
      </c>
      <c r="F18" s="17" t="s">
        <v>34</v>
      </c>
      <c r="G18" s="28">
        <f ca="1">ROUND(2*(G16-$C$15)/$C$16,0)/2+G15</f>
        <v>205</v>
      </c>
    </row>
    <row r="19" spans="1:19" ht="14.25" thickTop="1" thickBot="1" x14ac:dyDescent="0.25">
      <c r="A19" s="6" t="s">
        <v>21</v>
      </c>
      <c r="C19" s="3">
        <f ca="1">+D15</f>
        <v>56204.678640833336</v>
      </c>
      <c r="D19" s="4">
        <f ca="1">+D16</f>
        <v>20.17832722222224</v>
      </c>
      <c r="E19" s="31">
        <f>S19</f>
        <v>3</v>
      </c>
      <c r="F19" s="17" t="s">
        <v>35</v>
      </c>
      <c r="G19" s="29">
        <f ca="1">+$C$15+$C$16*G18-15018.5-$C$5/24</f>
        <v>45326.810795410966</v>
      </c>
      <c r="R19">
        <f>COUNT(R21:R321)</f>
        <v>6</v>
      </c>
      <c r="S19">
        <f>COUNT(S21:S321)</f>
        <v>3</v>
      </c>
    </row>
    <row r="20" spans="1:19" ht="14.25" thickTop="1" thickBot="1" x14ac:dyDescent="0.25">
      <c r="A20" s="5" t="s">
        <v>4</v>
      </c>
      <c r="B20" s="5" t="s">
        <v>5</v>
      </c>
      <c r="C20" s="5" t="s">
        <v>6</v>
      </c>
      <c r="D20" s="5" t="s">
        <v>10</v>
      </c>
      <c r="E20" s="5" t="s">
        <v>7</v>
      </c>
      <c r="F20" s="5" t="s">
        <v>8</v>
      </c>
      <c r="G20" s="5" t="s">
        <v>9</v>
      </c>
      <c r="H20" s="8" t="s">
        <v>48</v>
      </c>
      <c r="I20" s="8" t="s">
        <v>43</v>
      </c>
      <c r="J20" s="8" t="s">
        <v>49</v>
      </c>
      <c r="K20" s="8" t="s">
        <v>50</v>
      </c>
      <c r="L20" s="8" t="s">
        <v>51</v>
      </c>
      <c r="M20" s="8" t="s">
        <v>16</v>
      </c>
      <c r="N20" s="8" t="s">
        <v>19</v>
      </c>
      <c r="O20" s="8" t="s">
        <v>22</v>
      </c>
      <c r="P20" s="7" t="s">
        <v>23</v>
      </c>
      <c r="Q20" s="5" t="s">
        <v>11</v>
      </c>
      <c r="R20" s="9" t="s">
        <v>17</v>
      </c>
      <c r="S20" s="9" t="s">
        <v>18</v>
      </c>
    </row>
    <row r="21" spans="1:19" x14ac:dyDescent="0.2">
      <c r="A21" t="s">
        <v>47</v>
      </c>
      <c r="B21" s="10"/>
      <c r="C21" s="12">
        <v>48762.551999999996</v>
      </c>
      <c r="D21" s="12" t="s">
        <v>24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L21">
        <f>+G21</f>
        <v>0</v>
      </c>
      <c r="O21">
        <f t="shared" ref="O21:O29" ca="1" si="3">+C$11+C$12*$F21</f>
        <v>1.2601607838266492E-3</v>
      </c>
      <c r="P21">
        <f t="shared" ref="P21:P29" ca="1" si="4">+D$11+D$12*$F21</f>
        <v>-3.6761041666680589</v>
      </c>
      <c r="Q21" s="2">
        <f t="shared" ref="Q21:Q29" si="5">+C21-15018.5</f>
        <v>33744.051999999996</v>
      </c>
      <c r="R21">
        <f>G21</f>
        <v>0</v>
      </c>
    </row>
    <row r="22" spans="1:19" x14ac:dyDescent="0.2">
      <c r="A22" s="28" t="s">
        <v>44</v>
      </c>
      <c r="B22" s="22" t="s">
        <v>42</v>
      </c>
      <c r="C22" s="38">
        <v>53968.564400000003</v>
      </c>
      <c r="D22" s="38" t="s">
        <v>43</v>
      </c>
      <c r="E22">
        <f t="shared" si="0"/>
        <v>257.99926654244177</v>
      </c>
      <c r="F22">
        <f t="shared" si="1"/>
        <v>258</v>
      </c>
      <c r="G22">
        <f t="shared" si="2"/>
        <v>-1.4799999989918433E-2</v>
      </c>
      <c r="I22">
        <f>+G22</f>
        <v>-1.4799999989918433E-2</v>
      </c>
      <c r="O22">
        <f t="shared" ca="1" si="3"/>
        <v>-1.6673123974190927E-2</v>
      </c>
      <c r="P22">
        <f t="shared" ca="1" si="4"/>
        <v>-3.6948808333296865</v>
      </c>
      <c r="Q22" s="2">
        <f t="shared" si="5"/>
        <v>38950.064400000003</v>
      </c>
      <c r="R22">
        <f>G22</f>
        <v>-1.4799999989918433E-2</v>
      </c>
    </row>
    <row r="23" spans="1:19" x14ac:dyDescent="0.2">
      <c r="A23" s="28" t="s">
        <v>44</v>
      </c>
      <c r="B23" s="22" t="s">
        <v>42</v>
      </c>
      <c r="C23" s="38">
        <v>54049.276599999997</v>
      </c>
      <c r="D23" s="38" t="s">
        <v>43</v>
      </c>
      <c r="E23">
        <f t="shared" si="0"/>
        <v>261.99919716132109</v>
      </c>
      <c r="F23">
        <f t="shared" si="1"/>
        <v>262</v>
      </c>
      <c r="G23">
        <f t="shared" si="2"/>
        <v>-1.6199999998207204E-2</v>
      </c>
      <c r="I23">
        <f>+G23</f>
        <v>-1.6199999998207204E-2</v>
      </c>
      <c r="O23">
        <f t="shared" ca="1" si="3"/>
        <v>-1.695115939679585E-2</v>
      </c>
      <c r="P23">
        <f t="shared" ca="1" si="4"/>
        <v>-3.6951719444407192</v>
      </c>
      <c r="Q23" s="2">
        <f t="shared" si="5"/>
        <v>39030.776599999997</v>
      </c>
      <c r="R23">
        <f>G23</f>
        <v>-1.6199999998207204E-2</v>
      </c>
    </row>
    <row r="24" spans="1:19" x14ac:dyDescent="0.2">
      <c r="A24" s="28" t="s">
        <v>44</v>
      </c>
      <c r="B24" s="22" t="s">
        <v>41</v>
      </c>
      <c r="C24" s="38">
        <v>54358.361700000001</v>
      </c>
      <c r="D24" s="38" t="s">
        <v>43</v>
      </c>
      <c r="E24">
        <f t="shared" si="0"/>
        <v>277.31681897474556</v>
      </c>
      <c r="F24">
        <f t="shared" si="1"/>
        <v>277.5</v>
      </c>
      <c r="G24">
        <f t="shared" si="2"/>
        <v>-3.696299999995972</v>
      </c>
      <c r="I24">
        <f>+G24</f>
        <v>-3.696299999995972</v>
      </c>
      <c r="O24">
        <f t="shared" ca="1" si="3"/>
        <v>-1.8028546659389928E-2</v>
      </c>
      <c r="P24">
        <f t="shared" ca="1" si="4"/>
        <v>-3.696299999995972</v>
      </c>
      <c r="Q24" s="2">
        <f t="shared" si="5"/>
        <v>39339.861700000001</v>
      </c>
      <c r="S24">
        <f>G24</f>
        <v>-3.696299999995972</v>
      </c>
    </row>
    <row r="25" spans="1:19" x14ac:dyDescent="0.2">
      <c r="A25" s="28" t="s">
        <v>44</v>
      </c>
      <c r="B25" s="22" t="s">
        <v>42</v>
      </c>
      <c r="C25" s="38">
        <v>54392.309500000003</v>
      </c>
      <c r="D25" s="38" t="s">
        <v>43</v>
      </c>
      <c r="E25">
        <f t="shared" si="0"/>
        <v>278.99920211711566</v>
      </c>
      <c r="F25">
        <f t="shared" si="1"/>
        <v>279</v>
      </c>
      <c r="G25">
        <f t="shared" si="2"/>
        <v>-1.6099999993457459E-2</v>
      </c>
      <c r="I25">
        <f>+G25</f>
        <v>-1.6099999993457459E-2</v>
      </c>
      <c r="O25">
        <f t="shared" ca="1" si="3"/>
        <v>-1.8132809942866774E-2</v>
      </c>
      <c r="P25">
        <f t="shared" ca="1" si="4"/>
        <v>-3.6964091666626095</v>
      </c>
      <c r="Q25" s="2">
        <f t="shared" si="5"/>
        <v>39373.809500000003</v>
      </c>
      <c r="R25">
        <f>G25</f>
        <v>-1.6099999993457459E-2</v>
      </c>
    </row>
    <row r="26" spans="1:19" x14ac:dyDescent="0.2">
      <c r="A26" s="28" t="s">
        <v>45</v>
      </c>
      <c r="B26" s="22" t="s">
        <v>42</v>
      </c>
      <c r="C26" s="38">
        <v>54735.339</v>
      </c>
      <c r="D26" s="38" t="s">
        <v>43</v>
      </c>
      <c r="E26">
        <f t="shared" si="0"/>
        <v>295.99903857590311</v>
      </c>
      <c r="F26">
        <f t="shared" si="1"/>
        <v>296</v>
      </c>
      <c r="G26">
        <f t="shared" si="2"/>
        <v>-1.9399999997403938E-2</v>
      </c>
      <c r="I26">
        <f>+G26</f>
        <v>-1.9399999997403938E-2</v>
      </c>
      <c r="O26">
        <f t="shared" ca="1" si="3"/>
        <v>-1.9314460488937701E-2</v>
      </c>
      <c r="P26">
        <f t="shared" ca="1" si="4"/>
        <v>-3.6976463888844999</v>
      </c>
      <c r="Q26" s="2">
        <f t="shared" si="5"/>
        <v>39716.839</v>
      </c>
      <c r="R26">
        <f>G26</f>
        <v>-1.9399999997403938E-2</v>
      </c>
    </row>
    <row r="27" spans="1:19" x14ac:dyDescent="0.2">
      <c r="A27" s="35" t="s">
        <v>40</v>
      </c>
      <c r="B27" s="36" t="s">
        <v>41</v>
      </c>
      <c r="C27" s="37">
        <v>56174.410300000003</v>
      </c>
      <c r="D27" s="37">
        <v>4.7000000000000002E-3</v>
      </c>
      <c r="E27">
        <f t="shared" si="0"/>
        <v>367.31645224596633</v>
      </c>
      <c r="F27">
        <f t="shared" si="1"/>
        <v>367.5</v>
      </c>
      <c r="G27">
        <f t="shared" si="2"/>
        <v>-3.7036999999909312</v>
      </c>
      <c r="J27">
        <f>+G27</f>
        <v>-3.7036999999909312</v>
      </c>
      <c r="O27">
        <f t="shared" ca="1" si="3"/>
        <v>-2.428434366800071E-2</v>
      </c>
      <c r="P27">
        <f t="shared" ca="1" si="4"/>
        <v>-3.7028499999942142</v>
      </c>
      <c r="Q27" s="2">
        <f t="shared" si="5"/>
        <v>41155.910300000003</v>
      </c>
      <c r="S27">
        <f>G27</f>
        <v>-3.7036999999909312</v>
      </c>
    </row>
    <row r="28" spans="1:19" x14ac:dyDescent="0.2">
      <c r="A28" s="28" t="s">
        <v>46</v>
      </c>
      <c r="B28" s="22" t="s">
        <v>41</v>
      </c>
      <c r="C28" s="38">
        <v>56174.411999999997</v>
      </c>
      <c r="D28" s="38" t="s">
        <v>43</v>
      </c>
      <c r="E28">
        <f t="shared" si="0"/>
        <v>367.31653649446935</v>
      </c>
      <c r="F28">
        <f t="shared" si="1"/>
        <v>367.5</v>
      </c>
      <c r="G28">
        <f t="shared" si="2"/>
        <v>-3.7019999999974971</v>
      </c>
      <c r="I28">
        <f>+G28</f>
        <v>-3.7019999999974971</v>
      </c>
      <c r="O28">
        <f t="shared" ca="1" si="3"/>
        <v>-2.428434366800071E-2</v>
      </c>
      <c r="P28">
        <f t="shared" ca="1" si="4"/>
        <v>-3.7028499999942142</v>
      </c>
      <c r="Q28" s="2">
        <f t="shared" si="5"/>
        <v>41155.911999999997</v>
      </c>
      <c r="S28">
        <f>G28</f>
        <v>-3.7019999999974971</v>
      </c>
    </row>
    <row r="29" spans="1:19" x14ac:dyDescent="0.2">
      <c r="A29" s="35" t="s">
        <v>40</v>
      </c>
      <c r="B29" s="36" t="s">
        <v>42</v>
      </c>
      <c r="C29" s="37">
        <v>56208.353900000002</v>
      </c>
      <c r="D29" s="37">
        <v>1.9E-3</v>
      </c>
      <c r="E29">
        <f t="shared" si="0"/>
        <v>368.99862724497513</v>
      </c>
      <c r="F29">
        <f t="shared" si="1"/>
        <v>369</v>
      </c>
      <c r="G29">
        <f t="shared" si="2"/>
        <v>-2.7699999991455115E-2</v>
      </c>
      <c r="J29">
        <f>+G29</f>
        <v>-2.7699999991455115E-2</v>
      </c>
      <c r="O29">
        <f t="shared" ca="1" si="3"/>
        <v>-2.4388606951477557E-2</v>
      </c>
      <c r="P29">
        <f t="shared" ca="1" si="4"/>
        <v>-3.7029591666608517</v>
      </c>
      <c r="Q29" s="2">
        <f t="shared" si="5"/>
        <v>41189.853900000002</v>
      </c>
      <c r="R29">
        <f>G29</f>
        <v>-2.7699999991455115E-2</v>
      </c>
    </row>
    <row r="30" spans="1:19" x14ac:dyDescent="0.2">
      <c r="A30" s="13"/>
      <c r="B30" s="14"/>
      <c r="C30" s="11"/>
      <c r="D30" s="11"/>
      <c r="Q30" s="2"/>
    </row>
    <row r="31" spans="1:19" x14ac:dyDescent="0.2">
      <c r="A31" s="13"/>
      <c r="B31" s="14"/>
      <c r="C31" s="11"/>
      <c r="D31" s="11"/>
      <c r="Q31" s="2"/>
    </row>
    <row r="32" spans="1:19" x14ac:dyDescent="0.2">
      <c r="A32" s="15"/>
      <c r="B32" s="10"/>
      <c r="C32" s="11"/>
      <c r="D32" s="12"/>
      <c r="Q32" s="2"/>
    </row>
    <row r="33" spans="1:17" x14ac:dyDescent="0.2">
      <c r="A33" s="15"/>
      <c r="B33" s="10"/>
      <c r="C33" s="11"/>
      <c r="D33" s="12"/>
      <c r="Q33" s="2"/>
    </row>
    <row r="34" spans="1:17" x14ac:dyDescent="0.2">
      <c r="A34" s="15"/>
      <c r="B34" s="10"/>
      <c r="C34" s="11"/>
      <c r="D34" s="12"/>
      <c r="Q34" s="2"/>
    </row>
    <row r="35" spans="1:17" x14ac:dyDescent="0.2">
      <c r="B35" s="10"/>
    </row>
    <row r="36" spans="1:17" x14ac:dyDescent="0.2">
      <c r="B36" s="10"/>
    </row>
    <row r="37" spans="1:17" x14ac:dyDescent="0.2">
      <c r="B37" s="10"/>
    </row>
    <row r="38" spans="1:17" x14ac:dyDescent="0.2">
      <c r="B38" s="10"/>
    </row>
    <row r="39" spans="1:17" x14ac:dyDescent="0.2">
      <c r="B39" s="10"/>
    </row>
    <row r="40" spans="1:17" x14ac:dyDescent="0.2">
      <c r="B40" s="10"/>
    </row>
    <row r="41" spans="1:17" x14ac:dyDescent="0.2">
      <c r="B41" s="10"/>
    </row>
    <row r="42" spans="1:17" x14ac:dyDescent="0.2">
      <c r="B42" s="10"/>
    </row>
    <row r="43" spans="1:17" x14ac:dyDescent="0.2">
      <c r="B4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" sqref="B1:I65536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2024-01-11T06:25:35Z</dcterms:modified>
</cp:coreProperties>
</file>