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1B811F0-B6B6-432A-A4AF-60221C4E59C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11" i="1" l="1"/>
  <c r="F11" i="1"/>
  <c r="Q23" i="1"/>
  <c r="Q22" i="1"/>
  <c r="C21" i="1"/>
  <c r="A21" i="1"/>
  <c r="C7" i="1"/>
  <c r="C8" i="1"/>
  <c r="E23" i="1"/>
  <c r="F23" i="1"/>
  <c r="E21" i="1"/>
  <c r="F21" i="1"/>
  <c r="G21" i="1"/>
  <c r="H21" i="1"/>
  <c r="E15" i="1"/>
  <c r="C17" i="1"/>
  <c r="Q21" i="1"/>
  <c r="G23" i="1"/>
  <c r="I23" i="1"/>
  <c r="E22" i="1"/>
  <c r="F22" i="1"/>
  <c r="G22" i="1"/>
  <c r="H22" i="1"/>
  <c r="C12" i="1"/>
  <c r="C16" i="1" l="1"/>
  <c r="D18" i="1" s="1"/>
  <c r="C11" i="1"/>
  <c r="O23" i="1" l="1"/>
  <c r="O21" i="1"/>
  <c r="C15" i="1"/>
  <c r="O22" i="1"/>
  <c r="C18" i="1" l="1"/>
  <c r="E16" i="1"/>
  <c r="E17" i="1" s="1"/>
</calcChain>
</file>

<file path=xl/sharedStrings.xml><?xml version="1.0" encoding="utf-8"?>
<sst xmlns="http://schemas.openxmlformats.org/spreadsheetml/2006/main" count="54" uniqueCount="48">
  <si>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</si>
  <si>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</si>
  <si>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</si>
  <si>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</si>
  <si>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</si>
  <si>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</si>
  <si>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</si>
  <si>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</si>
  <si>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</si>
  <si>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</si>
  <si>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</si>
  <si>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</si>
  <si>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</si>
  <si>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</si>
  <si>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</si>
  <si>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</si>
  <si>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</si>
  <si>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</si>
  <si>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</si>
  <si>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</si>
  <si>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</si>
  <si>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</si>
  <si>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</si>
  <si>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</si>
  <si>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</si>
  <si>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</si>
  <si>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</si>
  <si>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</si>
  <si>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</si>
  <si>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</si>
  <si>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</si>
  <si>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</si>
  <si>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</si>
  <si>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</si>
  <si>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</si>
  <si>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</si>
  <si>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</si>
  <si>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NQ Aqr  / GSC 5779-0162</t>
  </si>
  <si>
    <t>Aqr_NQ.xls</t>
  </si>
  <si>
    <t>EW</t>
  </si>
  <si>
    <t>IBVS 5480 Eph.</t>
  </si>
  <si>
    <t>IBVS 5480</t>
  </si>
  <si>
    <t>Aqr</t>
  </si>
  <si>
    <t>I</t>
  </si>
  <si>
    <t>IBVS 5920</t>
  </si>
  <si>
    <t>OEJV 0155</t>
  </si>
  <si>
    <t>0,0105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</si>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</sst>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5" fillId="0" borderId="0" xfId="0" applyFont="1" applyAlignme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NQ Aqr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5964</c:v>
                </c:pt>
                <c:pt idx="2">
                  <c:v>6514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2.4687999997695442E-2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97-4E90-AE11-DC3CBE7634D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5964</c:v>
                </c:pt>
                <c:pt idx="2">
                  <c:v>6514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2">
                  <c:v>2.0337999994808342E-2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197-4E90-AE11-DC3CBE7634D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5964</c:v>
                </c:pt>
                <c:pt idx="2">
                  <c:v>6514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197-4E90-AE11-DC3CBE7634D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5964</c:v>
                </c:pt>
                <c:pt idx="2">
                  <c:v>6514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197-4E90-AE11-DC3CBE7634D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5964</c:v>
                </c:pt>
                <c:pt idx="2">
                  <c:v>6514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197-4E90-AE11-DC3CBE7634D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5964</c:v>
                </c:pt>
                <c:pt idx="2">
                  <c:v>6514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197-4E90-AE11-DC3CBE7634D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5964</c:v>
                </c:pt>
                <c:pt idx="2">
                  <c:v>6514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197-4E90-AE11-DC3CBE7634D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5964</c:v>
                </c:pt>
                <c:pt idx="2">
                  <c:v>6514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7.1857818210820296E-2</c:v>
                </c:pt>
                <c:pt idx="1">
                  <c:v>2.4687999997695449E-2</c:v>
                </c:pt>
                <c:pt idx="2">
                  <c:v>2.0337999994808349E-2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197-4E90-AE11-DC3CBE763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850200"/>
        <c:axId val="1"/>
      </c:scatterChart>
      <c:valAx>
        <c:axId val="5768502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68502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575FF6C-78F8-45A4-3038-D644DA51A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37</v>
      </c>
      <c r="E1" s="30"/>
      <c r="F1" s="30" t="s">
        <v>38</v>
      </c>
      <c r="G1" s="31" t="s">
        <v>39</v>
      </c>
      <c r="H1" s="30" t="s">
        <v>40</v>
      </c>
      <c r="I1" s="32">
        <v>52540.611000000004</v>
      </c>
      <c r="J1" s="32">
        <v>0.42958299999999999</v>
      </c>
      <c r="K1" s="30" t="s">
        <v>41</v>
      </c>
      <c r="L1" s="30" t="s">
        <v>42</v>
      </c>
    </row>
    <row r="2" spans="1:12" x14ac:dyDescent="0.2">
      <c r="A2" t="s">
        <v>23</v>
      </c>
      <c r="B2" t="s">
        <v>39</v>
      </c>
      <c r="D2" s="9" t="s">
        <v>42</v>
      </c>
      <c r="E2" t="s">
        <v>38</v>
      </c>
    </row>
    <row r="3" spans="1:12" ht="13.5" thickBot="1" x14ac:dyDescent="0.25"/>
    <row r="4" spans="1:12" ht="14.25" thickTop="1" thickBot="1" x14ac:dyDescent="0.25">
      <c r="A4" s="29" t="s">
        <v>40</v>
      </c>
      <c r="C4" s="7">
        <v>52540.611000000004</v>
      </c>
      <c r="D4" s="8">
        <v>0.42958299999999999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52540.611000000004</v>
      </c>
    </row>
    <row r="8" spans="1:12" x14ac:dyDescent="0.2">
      <c r="A8" t="s">
        <v>2</v>
      </c>
      <c r="C8">
        <f>+D4</f>
        <v>0.42958299999999999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>
        <f ca="1">INTERCEPT(INDIRECT($G$11):G992,INDIRECT($F$11):F992)</f>
        <v>7.1857818210820296E-2</v>
      </c>
      <c r="D11" s="13"/>
      <c r="E11" s="11"/>
      <c r="F11" s="25" t="str">
        <f>"F"&amp;E19</f>
        <v>F22</v>
      </c>
      <c r="G11" s="26" t="str">
        <f>"G"&amp;E19</f>
        <v>G22</v>
      </c>
    </row>
    <row r="12" spans="1:12" x14ac:dyDescent="0.2">
      <c r="A12" s="11" t="s">
        <v>15</v>
      </c>
      <c r="B12" s="11"/>
      <c r="C12" s="24">
        <f ca="1">SLOPE(INDIRECT($G$11):G992,INDIRECT($F$11):F992)</f>
        <v>-7.9090909143401821E-6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>
        <f ca="1">(C7+C11)+(C8+C12)*INT(MAX(F21:F3533))</f>
        <v>55338.934999999998</v>
      </c>
      <c r="D15" s="16" t="s">
        <v>32</v>
      </c>
      <c r="E15" s="17">
        <f ca="1">TODAY()+15018.5-B9/24</f>
        <v>60320.5</v>
      </c>
    </row>
    <row r="16" spans="1:12" x14ac:dyDescent="0.2">
      <c r="A16" s="18" t="s">
        <v>3</v>
      </c>
      <c r="B16" s="11"/>
      <c r="C16" s="19">
        <f ca="1">+C8+C12</f>
        <v>0.42957509090908563</v>
      </c>
      <c r="D16" s="16" t="s">
        <v>33</v>
      </c>
      <c r="E16" s="17">
        <f ca="1">ROUND(2*(E15-C15)/C16,0)/2+1</f>
        <v>11597.5</v>
      </c>
    </row>
    <row r="17" spans="1:17" ht="13.5" thickBot="1" x14ac:dyDescent="0.25">
      <c r="A17" s="16" t="s">
        <v>29</v>
      </c>
      <c r="B17" s="11"/>
      <c r="C17" s="11">
        <f>COUNT(C21:C2191)</f>
        <v>3</v>
      </c>
      <c r="D17" s="16" t="s">
        <v>34</v>
      </c>
      <c r="E17" s="20">
        <f ca="1">+C15+C16*E16-15018.5-C9/24</f>
        <v>45302.827950151455</v>
      </c>
    </row>
    <row r="18" spans="1:17" ht="14.25" thickTop="1" thickBot="1" x14ac:dyDescent="0.25">
      <c r="A18" s="18" t="s">
        <v>4</v>
      </c>
      <c r="B18" s="11"/>
      <c r="C18" s="21">
        <f ca="1">+C15</f>
        <v>55338.934999999998</v>
      </c>
      <c r="D18" s="22">
        <f ca="1">+C16</f>
        <v>0.42957509090908563</v>
      </c>
      <c r="E18" s="23" t="s">
        <v>35</v>
      </c>
    </row>
    <row r="19" spans="1:17" ht="13.5" thickTop="1" x14ac:dyDescent="0.2">
      <c r="A19" s="27" t="s">
        <v>36</v>
      </c>
      <c r="E19" s="28">
        <v>22</v>
      </c>
    </row>
    <row r="20" spans="1:17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47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7" x14ac:dyDescent="0.2">
      <c r="A21" s="33" t="str">
        <f>$K$1</f>
        <v>IBVS 5480</v>
      </c>
      <c r="B21" s="33"/>
      <c r="C21" s="34">
        <f>+$C$4</f>
        <v>52540.611000000004</v>
      </c>
      <c r="D21" s="34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7.1857818210820296E-2</v>
      </c>
      <c r="Q21" s="2">
        <f>+C21-15018.5</f>
        <v>37522.111000000004</v>
      </c>
    </row>
    <row r="22" spans="1:17" x14ac:dyDescent="0.2">
      <c r="A22" s="35" t="s">
        <v>44</v>
      </c>
      <c r="B22" s="36" t="s">
        <v>43</v>
      </c>
      <c r="C22" s="35">
        <v>55102.668700000002</v>
      </c>
      <c r="D22" s="35">
        <v>5.0000000000000001E-4</v>
      </c>
      <c r="E22">
        <f>+(C22-C$7)/C$8</f>
        <v>5964.0574696857129</v>
      </c>
      <c r="F22">
        <f>ROUND(2*E22,0)/2</f>
        <v>5964</v>
      </c>
      <c r="G22">
        <f>+C22-(C$7+F22*C$8)</f>
        <v>2.4687999997695442E-2</v>
      </c>
      <c r="H22">
        <f>+G22</f>
        <v>2.4687999997695442E-2</v>
      </c>
      <c r="O22">
        <f ca="1">+C$11+C$12*$F22</f>
        <v>2.4687999997695449E-2</v>
      </c>
      <c r="Q22" s="2">
        <f>+C22-15018.5</f>
        <v>40084.168700000002</v>
      </c>
    </row>
    <row r="23" spans="1:17" x14ac:dyDescent="0.2">
      <c r="A23" s="37" t="s">
        <v>45</v>
      </c>
      <c r="B23" s="38" t="s">
        <v>43</v>
      </c>
      <c r="C23" s="39">
        <v>55338.934999999998</v>
      </c>
      <c r="D23" s="37" t="s">
        <v>46</v>
      </c>
      <c r="E23">
        <f>+(C23-C$7)/C$8</f>
        <v>6514.0473435866716</v>
      </c>
      <c r="F23">
        <f>ROUND(2*E23,0)/2</f>
        <v>6514</v>
      </c>
      <c r="G23">
        <f>+C23-(C$7+F23*C$8)</f>
        <v>2.0337999994808342E-2</v>
      </c>
      <c r="I23">
        <f>+G23</f>
        <v>2.0337999994808342E-2</v>
      </c>
      <c r="O23">
        <f ca="1">+C$11+C$12*$F23</f>
        <v>2.0337999994808349E-2</v>
      </c>
      <c r="Q23" s="2">
        <f>+C23-15018.5</f>
        <v>40320.434999999998</v>
      </c>
    </row>
    <row r="24" spans="1:17" x14ac:dyDescent="0.2">
      <c r="Q24" s="2"/>
    </row>
    <row r="25" spans="1:17" x14ac:dyDescent="0.2">
      <c r="C25" s="9"/>
      <c r="D25" s="9"/>
      <c r="Q25" s="2"/>
    </row>
    <row r="26" spans="1:17" x14ac:dyDescent="0.2">
      <c r="C26" s="9"/>
      <c r="D26" s="9"/>
      <c r="Q26" s="2"/>
    </row>
    <row r="27" spans="1:17" x14ac:dyDescent="0.2">
      <c r="C27" s="9"/>
      <c r="D27" s="9"/>
      <c r="Q27" s="2"/>
    </row>
    <row r="28" spans="1:17" x14ac:dyDescent="0.2">
      <c r="C28" s="9"/>
      <c r="D28" s="9"/>
      <c r="Q28" s="2"/>
    </row>
    <row r="29" spans="1:17" x14ac:dyDescent="0.2">
      <c r="C29" s="9"/>
      <c r="D29" s="9"/>
      <c r="Q29" s="2"/>
    </row>
    <row r="30" spans="1:17" x14ac:dyDescent="0.2">
      <c r="C30" s="9"/>
      <c r="D30" s="9"/>
      <c r="Q30" s="2"/>
    </row>
    <row r="31" spans="1:17" x14ac:dyDescent="0.2">
      <c r="C31" s="9"/>
      <c r="D31" s="9"/>
      <c r="Q31" s="2"/>
    </row>
    <row r="32" spans="1:17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2024-01-11T06:29:39Z</dcterms:modified>
</cp:coreProperties>
</file>