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A2ACD24-9141-4A33-ADE1-3492294BE20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J24" i="1"/>
  <c r="F11" i="1"/>
  <c r="Q22" i="1"/>
  <c r="Q23" i="1"/>
  <c r="Q24" i="1"/>
  <c r="C21" i="1"/>
  <c r="E21" i="1"/>
  <c r="F21" i="1"/>
  <c r="G21" i="1"/>
  <c r="H21" i="1"/>
  <c r="A21" i="1"/>
  <c r="H20" i="1"/>
  <c r="G11" i="1"/>
  <c r="E14" i="1"/>
  <c r="C17" i="1"/>
  <c r="Q21" i="1"/>
  <c r="C12" i="1"/>
  <c r="C16" i="1" l="1"/>
  <c r="D18" i="1" s="1"/>
  <c r="E15" i="1"/>
  <c r="C11" i="1"/>
  <c r="O22" i="1" l="1"/>
  <c r="S22" i="1" s="1"/>
  <c r="O23" i="1"/>
  <c r="S23" i="1" s="1"/>
  <c r="O21" i="1"/>
  <c r="S21" i="1" s="1"/>
  <c r="C15" i="1"/>
  <c r="O24" i="1"/>
  <c r="S24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<sst xmlns="http://schemas.openxmlformats.org/spreadsheetml/2006/main" count="61" uniqueCount="53">
  <si>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</si>
  <si>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</si>
  <si>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</si>
  <si>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</si>
  <si>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</si>
  <si>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</si>
  <si>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</si>
  <si>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</si>
  <si>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</si>
  <si>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</si>
  <si>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</si>
  <si>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</si>
  <si>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</si>
  <si>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</si>
  <si>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</si>
  <si>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</si>
  <si>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</si>
  <si>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</si>
  <si>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</si>
  <si>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</si>
  <si>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</si>
  <si>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</si>
  <si>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</si>
  <si>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</si>
  <si>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</si>
  <si>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</si>
  <si>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</si>
  <si>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</si>
  <si>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</si>
  <si>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</si>
  <si>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</si>
  <si>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</si>
  <si>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</si>
  <si>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</si>
  <si>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</si>
  <si>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</si>
  <si>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</si>
  <si>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</si>
  <si>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</si>
  <si>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</si>
  <si>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</si>
  <si>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G0562-0111</t>
  </si>
  <si>
    <t>G0562-0111_Aqr.xls</t>
  </si>
  <si>
    <t>ED</t>
  </si>
  <si>
    <t>Aqr</t>
  </si>
  <si>
    <t>VSX</t>
  </si>
  <si>
    <t>OEJV 0155</t>
  </si>
  <si>
    <t>I</t>
  </si>
  <si>
    <t>0,0100</t>
  </si>
  <si>
    <t>IBVS 5960</t>
  </si>
  <si>
    <t>OEJV</t>
  </si>
  <si>
    <t>V0376 Aqr / GSC 0562-0111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</si>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</sst>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V0376 Aqr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  <c:pt idx="2">
                  <c:v>1502</c:v>
                </c:pt>
                <c:pt idx="3">
                  <c:v>1734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BD-44A4-AF1B-31CCE95509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  <c:pt idx="2">
                  <c:v>1502</c:v>
                </c:pt>
                <c:pt idx="3">
                  <c:v>1734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1.1863999992783647E-2</c:v>
                </c:pt>
                <c:pt idx="2">
                  <c:v>9.4519999984186143E-3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BD-44A4-AF1B-31CCE95509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  <c:pt idx="2">
                  <c:v>1502</c:v>
                </c:pt>
                <c:pt idx="3">
                  <c:v>1734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4.6839999995427206E-3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BD-44A4-AF1B-31CCE95509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  <c:pt idx="2">
                  <c:v>1502</c:v>
                </c:pt>
                <c:pt idx="3">
                  <c:v>1734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BD-44A4-AF1B-31CCE95509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  <c:pt idx="2">
                  <c:v>1502</c:v>
                </c:pt>
                <c:pt idx="3">
                  <c:v>1734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BD-44A4-AF1B-31CCE95509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  <c:pt idx="2">
                  <c:v>1502</c:v>
                </c:pt>
                <c:pt idx="3">
                  <c:v>1734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BD-44A4-AF1B-31CCE95509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  <c:pt idx="2">
                  <c:v>1502</c:v>
                </c:pt>
                <c:pt idx="3">
                  <c:v>1734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BD-44A4-AF1B-31CCE95509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  <c:pt idx="2">
                  <c:v>1502</c:v>
                </c:pt>
                <c:pt idx="3">
                  <c:v>1734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4.801765163952202E-3</c:v>
                </c:pt>
                <c:pt idx="1">
                  <c:v>5.6536364751441975E-3</c:v>
                </c:pt>
                <c:pt idx="2">
                  <c:v>7.5593313480262908E-3</c:v>
                </c:pt>
                <c:pt idx="3">
                  <c:v>7.985267003622289E-3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BD-44A4-AF1B-31CCE95509B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  <c:pt idx="2">
                  <c:v>1502</c:v>
                </c:pt>
                <c:pt idx="3">
                  <c:v>1734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BD-44A4-AF1B-31CCE9550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279520"/>
        <c:axId val="1"/>
      </c:scatterChart>
      <c:valAx>
        <c:axId val="676279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279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06795A1-27FF-708F-F69A-461E711EF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42</v>
      </c>
    </row>
    <row r="2" spans="1:7" x14ac:dyDescent="0.2">
      <c r="A2" t="s">
        <v>23</v>
      </c>
      <c r="B2" t="s">
        <v>43</v>
      </c>
      <c r="C2" s="31" t="s">
        <v>40</v>
      </c>
      <c r="D2" s="3" t="s">
        <v>44</v>
      </c>
      <c r="E2" s="32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52787.908000000003</v>
      </c>
      <c r="D7" s="30" t="s">
        <v>45</v>
      </c>
    </row>
    <row r="8" spans="1:7" x14ac:dyDescent="0.2">
      <c r="A8" t="s">
        <v>3</v>
      </c>
      <c r="C8" s="38">
        <v>1.551774</v>
      </c>
      <c r="D8" s="30" t="s">
        <v>45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4.801765163952202E-3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1.8359295499827492E-6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60320.823421990739</v>
      </c>
    </row>
    <row r="15" spans="1:7" x14ac:dyDescent="0.2">
      <c r="A15" s="12" t="s">
        <v>17</v>
      </c>
      <c r="B15" s="10"/>
      <c r="C15" s="13">
        <f ca="1">(C7+C11)+(C8+C12)*INT(MAX(F21:F3533))</f>
        <v>55478.692101267006</v>
      </c>
      <c r="D15" s="14" t="s">
        <v>37</v>
      </c>
      <c r="E15" s="15">
        <f ca="1">ROUND(2*(E14-$C$7)/$C$8,0)/2+E13</f>
        <v>4855.5</v>
      </c>
    </row>
    <row r="16" spans="1:7" x14ac:dyDescent="0.2">
      <c r="A16" s="16" t="s">
        <v>4</v>
      </c>
      <c r="B16" s="10"/>
      <c r="C16" s="17">
        <f ca="1">+C8+C12</f>
        <v>1.5517758359295499</v>
      </c>
      <c r="D16" s="14" t="s">
        <v>38</v>
      </c>
      <c r="E16" s="24">
        <f ca="1">ROUND(2*(E14-$C$15)/$C$16,0)/2+E13</f>
        <v>3121.5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 t="s">
        <v>32</v>
      </c>
      <c r="E17" s="18">
        <f ca="1">+$C$15+$C$16*E16-15018.5-$C$9/24</f>
        <v>45304.45620645443</v>
      </c>
    </row>
    <row r="18" spans="1:19" ht="14.25" thickTop="1" thickBot="1" x14ac:dyDescent="0.25">
      <c r="A18" s="16" t="s">
        <v>5</v>
      </c>
      <c r="B18" s="10"/>
      <c r="C18" s="19">
        <f ca="1">+C15</f>
        <v>55478.692101267006</v>
      </c>
      <c r="D18" s="20">
        <f ca="1">+C16</f>
        <v>1.5517758359295499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5.0367357869746795E-3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50</v>
      </c>
      <c r="J20" s="7" t="s">
        <v>27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VSX</v>
      </c>
      <c r="C21" s="8">
        <f>C$7</f>
        <v>52787.908000000003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4.801765163952202E-3</v>
      </c>
      <c r="Q21" s="2">
        <f>+C21-15018.5</f>
        <v>37769.408000000003</v>
      </c>
      <c r="S21">
        <f ca="1">+(O21-G21)^2</f>
        <v>2.3056948689744917E-5</v>
      </c>
    </row>
    <row r="22" spans="1:19" x14ac:dyDescent="0.2">
      <c r="A22" s="33" t="s">
        <v>46</v>
      </c>
      <c r="B22" s="34" t="s">
        <v>47</v>
      </c>
      <c r="C22" s="35">
        <v>53507.942999999999</v>
      </c>
      <c r="D22" s="33" t="s">
        <v>48</v>
      </c>
      <c r="E22">
        <f>+(C22-C$7)/C$8</f>
        <v>464.00764544321288</v>
      </c>
      <c r="F22">
        <f>ROUND(2*E22,0)/2</f>
        <v>464</v>
      </c>
      <c r="G22">
        <f>+C22-(C$7+F22*C$8)</f>
        <v>1.1863999992783647E-2</v>
      </c>
      <c r="I22">
        <f>+G22</f>
        <v>1.1863999992783647E-2</v>
      </c>
      <c r="O22">
        <f ca="1">+C$11+C$12*$F22</f>
        <v>5.6536364751441975E-3</v>
      </c>
      <c r="Q22" s="2">
        <f>+C22-15018.5</f>
        <v>38489.442999999999</v>
      </c>
      <c r="S22">
        <f ca="1">+(O22-G22)^2</f>
        <v>3.8568615021227035E-5</v>
      </c>
    </row>
    <row r="23" spans="1:19" x14ac:dyDescent="0.2">
      <c r="A23" s="33" t="s">
        <v>46</v>
      </c>
      <c r="B23" s="34" t="s">
        <v>47</v>
      </c>
      <c r="C23" s="35">
        <v>55118.682000000001</v>
      </c>
      <c r="D23" s="33" t="s">
        <v>48</v>
      </c>
      <c r="E23">
        <f>+(C23-C$7)/C$8</f>
        <v>1502.0060910931602</v>
      </c>
      <c r="F23">
        <f>ROUND(2*E23,0)/2</f>
        <v>1502</v>
      </c>
      <c r="G23">
        <f>+C23-(C$7+F23*C$8)</f>
        <v>9.4519999984186143E-3</v>
      </c>
      <c r="I23">
        <f>+G23</f>
        <v>9.4519999984186143E-3</v>
      </c>
      <c r="O23">
        <f ca="1">+C$11+C$12*$F23</f>
        <v>7.5593313480262908E-3</v>
      </c>
      <c r="Q23" s="2">
        <f>+C23-15018.5</f>
        <v>40100.182000000001</v>
      </c>
      <c r="S23">
        <f ca="1">+(O23-G23)^2</f>
        <v>3.5821946201778991E-6</v>
      </c>
    </row>
    <row r="24" spans="1:19" x14ac:dyDescent="0.2">
      <c r="A24" s="36" t="s">
        <v>49</v>
      </c>
      <c r="B24" s="37" t="s">
        <v>47</v>
      </c>
      <c r="C24" s="36">
        <v>55478.688800000004</v>
      </c>
      <c r="D24" s="36">
        <v>1E-4</v>
      </c>
      <c r="E24">
        <f>+(C24-C$7)/C$8</f>
        <v>1734.0030184807842</v>
      </c>
      <c r="F24">
        <f>ROUND(2*E24,0)/2</f>
        <v>1734</v>
      </c>
      <c r="G24">
        <f>+C24-(C$7+F24*C$8)</f>
        <v>4.6839999995427206E-3</v>
      </c>
      <c r="J24">
        <f>+G24</f>
        <v>4.6839999995427206E-3</v>
      </c>
      <c r="O24">
        <f ca="1">+C$11+C$12*$F24</f>
        <v>7.985267003622289E-3</v>
      </c>
      <c r="Q24" s="2">
        <f>+C24-15018.5</f>
        <v>40460.188800000004</v>
      </c>
      <c r="S24">
        <f ca="1">+(O24-G24)^2</f>
        <v>1.0898363832224488E-5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2024-01-11T06:45:43Z</dcterms:modified>
</cp:coreProperties>
</file>