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B3FEAE0-F741-479F-A48E-45DED274B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C12" i="1"/>
  <c r="C11" i="1"/>
  <c r="F14" i="1" l="1"/>
  <c r="C17" i="1"/>
  <c r="Q22" i="1"/>
  <c r="Q23" i="1"/>
  <c r="C7" i="1"/>
  <c r="E22" i="1"/>
  <c r="F22" i="1"/>
  <c r="C8" i="1"/>
  <c r="E21" i="1"/>
  <c r="F21" i="1"/>
  <c r="Q21" i="1"/>
  <c r="E23" i="1"/>
  <c r="F23" i="1"/>
  <c r="G23" i="1"/>
  <c r="I23" i="1"/>
  <c r="G22" i="1"/>
  <c r="I22" i="1"/>
  <c r="G21" i="1"/>
  <c r="H21" i="1"/>
  <c r="C16" i="1"/>
  <c r="D18" i="1" s="1"/>
  <c r="O21" i="1"/>
  <c r="O23" i="1"/>
  <c r="O22" i="1"/>
  <c r="C15" i="1"/>
  <c r="C18" i="1" s="1"/>
  <c r="F16" i="1" l="1"/>
  <c r="F18" i="1" s="1"/>
  <c r="F15" i="1"/>
  <c r="F17" i="1" l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<sst xmlns="http://schemas.openxmlformats.org/spreadsheetml/2006/main" count="51" uniqueCount="47">
  <si>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</si>
  <si>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</si>
  <si>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</si>
  <si>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</si>
  <si>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</si>
  <si>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</si>
  <si>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</si>
  <si>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</si>
  <si>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</si>
  <si>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</si>
  <si>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</si>
  <si>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</si>
  <si>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</si>
  <si>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</si>
  <si>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</si>
  <si>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</si>
  <si>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</si>
  <si>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</si>
  <si>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</si>
  <si>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</si>
  <si>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</si>
  <si>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</si>
  <si>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</si>
  <si>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</si>
  <si>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</si>
  <si>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</si>
  <si>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</si>
  <si>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</si>
  <si>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</si>
  <si>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</si>
  <si>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CU Ara / na</t>
  </si>
  <si>
    <t>EA/SD</t>
  </si>
  <si>
    <t>IBVS 5731</t>
  </si>
  <si>
    <t>My time zone &gt;&gt;&gt;&gt;&gt;</t>
  </si>
  <si>
    <t>(PST=8, PDT=MDT=7, MDT=CST=6, etc.)</t>
  </si>
  <si>
    <t>JD today</t>
  </si>
  <si>
    <t>New Cycle</t>
  </si>
  <si>
    <t>CCD</t>
  </si>
  <si>
    <t>Start linear fit row&gt;&gt;&gt;&gt;&gt;</t>
  </si>
  <si>
    <t xml:space="preserve">Mag </t>
  </si>
  <si>
    <t>Add cycle</t>
  </si>
  <si>
    <t>Old Cycle</t>
  </si>
  <si>
    <t>Next ToM-P</t>
  </si>
  <si>
    <t>Next ToM-S</t>
  </si>
  <si>
    <t>14.00-16.00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</si>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</sst>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wrapText="1"/>
    </xf>
    <xf numFmtId="0" fontId="11" fillId="0" borderId="0" xfId="0" applyFont="1" applyAlignment="1"/>
    <xf numFmtId="0" fontId="12" fillId="0" borderId="0" xfId="0" applyFont="1" applyAlignment="1"/>
    <xf numFmtId="0" fontId="0" fillId="0" borderId="0" xfId="0" applyAlignment="1">
      <alignment vertical="center"/>
    </xf>
    <xf numFmtId="0" fontId="14" fillId="0" borderId="0" xfId="0" applyFont="1" applyAlignment="1"/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22" fontId="13" fillId="0" borderId="7" xfId="0" applyNumberFormat="1" applyFont="1" applyBorder="1" applyAlignment="1">
      <alignment horizontal="right" vertical="center"/>
    </xf>
    <xf numFmtId="22" fontId="15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5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Ara - O-C Diagr.</a:t>
            </a:r>
          </a:p>
        </c:rich>
      </c:tx>
      <c:layout>
        <c:manualLayout>
          <c:xMode val="edge"/>
          <c:yMode val="edge"/>
          <c:x val="0.3796449272596983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EA-4EAD-A12A-7E7635C780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2.1155000002181623E-2</c:v>
                </c:pt>
                <c:pt idx="2">
                  <c:v>2.1665000000211876E-2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EA-4EAD-A12A-7E7635C780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EA-4EAD-A12A-7E7635C780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EA-4EAD-A12A-7E7635C780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EA-4EAD-A12A-7E7635C780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EA-4EAD-A12A-7E7635C780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EA-4EAD-A12A-7E7635C780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19271.5</c:v>
                </c:pt>
                <c:pt idx="2">
                  <c:v>19274.5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-3.9433457214854695E-8</c:v>
                </c:pt>
                <c:pt idx="1">
                  <c:v>2.1408353392562047E-2</c:v>
                </c:pt>
                <c:pt idx="2">
                  <c:v>2.1411686043288667E-2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EA-4EAD-A12A-7E7635C78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534048"/>
        <c:axId val="1"/>
      </c:scatterChart>
      <c:valAx>
        <c:axId val="513534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534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55428915488954"/>
          <c:y val="0.9204921861831491"/>
          <c:w val="0.7237484894355894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266700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287DA4B-E863-9D14-2EB3-1355046B9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30</v>
      </c>
    </row>
    <row r="2" spans="1:7" x14ac:dyDescent="0.2">
      <c r="A2" t="s">
        <v>24</v>
      </c>
      <c r="B2" t="s">
        <v>31</v>
      </c>
      <c r="C2" s="6"/>
      <c r="D2" s="6"/>
    </row>
    <row r="3" spans="1:7" ht="13.5" thickBot="1" x14ac:dyDescent="0.25"/>
    <row r="4" spans="1:7" ht="14.25" thickTop="1" thickBot="1" x14ac:dyDescent="0.25">
      <c r="A4" s="8" t="s">
        <v>0</v>
      </c>
      <c r="C4" s="13">
        <v>26865.360000000001</v>
      </c>
      <c r="D4" s="14">
        <v>1.3858299999999999</v>
      </c>
    </row>
    <row r="5" spans="1:7" x14ac:dyDescent="0.2">
      <c r="A5" s="21" t="s">
        <v>38</v>
      </c>
      <c r="B5" s="21"/>
      <c r="C5" s="21">
        <v>21</v>
      </c>
    </row>
    <row r="6" spans="1:7" x14ac:dyDescent="0.2">
      <c r="A6" s="8" t="s">
        <v>1</v>
      </c>
    </row>
    <row r="7" spans="1:7" x14ac:dyDescent="0.2">
      <c r="A7" t="s">
        <v>2</v>
      </c>
      <c r="C7">
        <f>+C4</f>
        <v>26865.360000000001</v>
      </c>
      <c r="D7" s="31" t="s">
        <v>45</v>
      </c>
    </row>
    <row r="8" spans="1:7" x14ac:dyDescent="0.2">
      <c r="A8" t="s">
        <v>3</v>
      </c>
      <c r="C8">
        <f>+D4</f>
        <v>1.3858299999999999</v>
      </c>
      <c r="D8" s="31" t="s">
        <v>45</v>
      </c>
    </row>
    <row r="9" spans="1:7" x14ac:dyDescent="0.2">
      <c r="A9" s="18" t="s">
        <v>33</v>
      </c>
      <c r="C9" s="19">
        <v>-9.5</v>
      </c>
      <c r="D9" t="s">
        <v>34</v>
      </c>
    </row>
    <row r="10" spans="1:7" ht="13.5" thickBot="1" x14ac:dyDescent="0.25">
      <c r="C10" s="7" t="s">
        <v>20</v>
      </c>
      <c r="D10" s="7" t="s">
        <v>21</v>
      </c>
    </row>
    <row r="11" spans="1:7" x14ac:dyDescent="0.2">
      <c r="A11" t="s">
        <v>16</v>
      </c>
      <c r="C11">
        <f ca="1">INTERCEPT(INDIRECT($G$11):G992,INDIRECT($F$11):F992)</f>
        <v>-3.9433457214854695E-8</v>
      </c>
      <c r="D11" s="6"/>
      <c r="F11" t="str">
        <f>"F"&amp;C5</f>
        <v>F21</v>
      </c>
      <c r="G11" t="str">
        <f>"G"&amp;C5</f>
        <v>G21</v>
      </c>
    </row>
    <row r="12" spans="1:7" x14ac:dyDescent="0.2">
      <c r="A12" t="s">
        <v>17</v>
      </c>
      <c r="C12">
        <f ca="1">SLOPE(INDIRECT($G$11):G992,INDIRECT($F$11):F992)</f>
        <v>1.1108835755400079E-6</v>
      </c>
      <c r="D12" s="6"/>
      <c r="E12" s="22" t="s">
        <v>39</v>
      </c>
      <c r="F12" s="23" t="s">
        <v>44</v>
      </c>
    </row>
    <row r="13" spans="1:7" x14ac:dyDescent="0.2">
      <c r="A13" t="s">
        <v>19</v>
      </c>
      <c r="C13" s="6" t="s">
        <v>14</v>
      </c>
      <c r="D13" s="6"/>
      <c r="E13" s="24" t="s">
        <v>40</v>
      </c>
      <c r="F13" s="25">
        <v>1</v>
      </c>
    </row>
    <row r="14" spans="1:7" x14ac:dyDescent="0.2">
      <c r="E14" s="24" t="s">
        <v>35</v>
      </c>
      <c r="F14" s="26">
        <f ca="1">NOW()+15018.5+$C$9/24</f>
        <v>60514.746943402773</v>
      </c>
    </row>
    <row r="15" spans="1:7" x14ac:dyDescent="0.2">
      <c r="A15" s="3" t="s">
        <v>18</v>
      </c>
      <c r="C15" s="11">
        <f ca="1">(C7+C11)+(C8+C12)*INT(MAX(F21:F3533))</f>
        <v>53575.868831130603</v>
      </c>
      <c r="D15" s="15"/>
      <c r="E15" s="24" t="s">
        <v>41</v>
      </c>
      <c r="F15" s="26">
        <f ca="1">ROUND(2*($F$14-$C$7)/$C$8,0)/2+$F$13</f>
        <v>24282</v>
      </c>
    </row>
    <row r="16" spans="1:7" x14ac:dyDescent="0.2">
      <c r="A16" s="8" t="s">
        <v>4</v>
      </c>
      <c r="C16" s="12">
        <f ca="1">+C8+C12</f>
        <v>1.3858311108835755</v>
      </c>
      <c r="D16" s="15"/>
      <c r="E16" s="24" t="s">
        <v>36</v>
      </c>
      <c r="F16" s="26">
        <f ca="1">ROUND(2*($F$14-$C$15)/$C$16,0)/2+$F$13</f>
        <v>5008</v>
      </c>
    </row>
    <row r="17" spans="1:17" ht="13.5" thickBot="1" x14ac:dyDescent="0.25">
      <c r="A17" s="15" t="s">
        <v>29</v>
      </c>
      <c r="C17">
        <f>COUNT(C21:C2191)</f>
        <v>3</v>
      </c>
      <c r="D17" s="15"/>
      <c r="E17" s="27" t="s">
        <v>42</v>
      </c>
      <c r="F17" s="28">
        <f ca="1">+$C$15+$C$16*$F$16-15018.5-$C$9/24</f>
        <v>45498.006867768883</v>
      </c>
    </row>
    <row r="18" spans="1:17" ht="14.25" thickTop="1" thickBot="1" x14ac:dyDescent="0.25">
      <c r="A18" s="8" t="s">
        <v>5</v>
      </c>
      <c r="C18" s="4">
        <f ca="1">+C15</f>
        <v>53575.868831130603</v>
      </c>
      <c r="D18" s="5">
        <f ca="1">+C16</f>
        <v>1.3858311108835755</v>
      </c>
      <c r="E18" s="30" t="s">
        <v>43</v>
      </c>
      <c r="F18" s="29">
        <f ca="1">+($C$15+$C$16*$F$16)-($C$16/2)-15018.5-$C$9/24</f>
        <v>45497.313952213444</v>
      </c>
    </row>
    <row r="19" spans="1:17" ht="13.5" thickTop="1" x14ac:dyDescent="0.2"/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46</v>
      </c>
      <c r="J20" s="10" t="s">
        <v>37</v>
      </c>
      <c r="K20" s="10" t="s">
        <v>25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12</v>
      </c>
      <c r="C21" s="20">
        <v>26865.360000000001</v>
      </c>
      <c r="D21" s="2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-3.9433457214854695E-8</v>
      </c>
      <c r="Q21" s="2">
        <f>+C21-15018.5</f>
        <v>11846.86</v>
      </c>
    </row>
    <row r="22" spans="1:17" x14ac:dyDescent="0.2">
      <c r="A22" s="16" t="s">
        <v>32</v>
      </c>
      <c r="B22" s="17"/>
      <c r="C22" s="20">
        <v>53572.404000000002</v>
      </c>
      <c r="D22" s="20">
        <v>3.0000000000000001E-3</v>
      </c>
      <c r="E22">
        <f>+(C22-C$7)/C$8</f>
        <v>19271.515265220125</v>
      </c>
      <c r="F22">
        <f>ROUND(2*E22,0)/2</f>
        <v>19271.5</v>
      </c>
      <c r="G22">
        <f>+C22-(C$7+F22*C$8)</f>
        <v>2.1155000002181623E-2</v>
      </c>
      <c r="I22">
        <f>+G22</f>
        <v>2.1155000002181623E-2</v>
      </c>
      <c r="O22">
        <f ca="1">+C$11+C$12*$F22</f>
        <v>2.1408353392562047E-2</v>
      </c>
      <c r="Q22" s="2">
        <f>+C22-15018.5</f>
        <v>38553.904000000002</v>
      </c>
    </row>
    <row r="23" spans="1:17" x14ac:dyDescent="0.2">
      <c r="A23" s="16" t="s">
        <v>32</v>
      </c>
      <c r="B23" s="17"/>
      <c r="C23" s="20">
        <v>53576.561999999998</v>
      </c>
      <c r="D23" s="20">
        <v>3.0000000000000001E-3</v>
      </c>
      <c r="E23">
        <f>+(C23-C$7)/C$8</f>
        <v>19274.515633230625</v>
      </c>
      <c r="F23">
        <f>ROUND(2*E23,0)/2</f>
        <v>19274.5</v>
      </c>
      <c r="G23">
        <f>+C23-(C$7+F23*C$8)</f>
        <v>2.1665000000211876E-2</v>
      </c>
      <c r="I23">
        <f>+G23</f>
        <v>2.1665000000211876E-2</v>
      </c>
      <c r="O23">
        <f ca="1">+C$11+C$12*$F23</f>
        <v>2.1411686043288667E-2</v>
      </c>
      <c r="Q23" s="2">
        <f>+C23-15018.5</f>
        <v>38558.061999999998</v>
      </c>
    </row>
    <row r="24" spans="1:17" x14ac:dyDescent="0.2">
      <c r="C24" s="20"/>
      <c r="D24" s="20"/>
      <c r="Q24" s="2"/>
    </row>
    <row r="25" spans="1:17" x14ac:dyDescent="0.2">
      <c r="C25" s="20"/>
      <c r="D25" s="20"/>
      <c r="Q25" s="2"/>
    </row>
    <row r="26" spans="1:17" x14ac:dyDescent="0.2">
      <c r="C26" s="20"/>
      <c r="D26" s="20"/>
      <c r="Q26" s="2"/>
    </row>
    <row r="27" spans="1:17" x14ac:dyDescent="0.2">
      <c r="C27" s="20"/>
      <c r="D27" s="20"/>
      <c r="Q27" s="2"/>
    </row>
    <row r="28" spans="1:17" x14ac:dyDescent="0.2">
      <c r="C28" s="20"/>
      <c r="D28" s="20"/>
      <c r="Q28" s="2"/>
    </row>
    <row r="29" spans="1:17" x14ac:dyDescent="0.2">
      <c r="C29" s="20"/>
      <c r="D29" s="20"/>
      <c r="Q29" s="2"/>
    </row>
    <row r="30" spans="1:17" x14ac:dyDescent="0.2">
      <c r="C30" s="20"/>
      <c r="D30" s="20"/>
      <c r="Q30" s="2"/>
    </row>
    <row r="31" spans="1:17" x14ac:dyDescent="0.2">
      <c r="C31" s="20"/>
      <c r="D31" s="20"/>
      <c r="Q31" s="2"/>
    </row>
    <row r="32" spans="1:17" x14ac:dyDescent="0.2">
      <c r="C32" s="20"/>
      <c r="D32" s="20"/>
      <c r="Q32" s="2"/>
    </row>
    <row r="33" spans="3:17" x14ac:dyDescent="0.2">
      <c r="C33" s="20"/>
      <c r="D33" s="20"/>
      <c r="Q33" s="2"/>
    </row>
    <row r="34" spans="3:17" x14ac:dyDescent="0.2">
      <c r="C34" s="20"/>
      <c r="D34" s="20"/>
    </row>
    <row r="35" spans="3:17" x14ac:dyDescent="0.2">
      <c r="C35" s="20"/>
      <c r="D35" s="20"/>
    </row>
    <row r="36" spans="3:17" x14ac:dyDescent="0.2">
      <c r="C36" s="20"/>
      <c r="D36" s="20"/>
    </row>
    <row r="37" spans="3:17" x14ac:dyDescent="0.2">
      <c r="C37" s="20"/>
      <c r="D37" s="20"/>
    </row>
    <row r="38" spans="3:17" x14ac:dyDescent="0.2">
      <c r="C38" s="20"/>
      <c r="D38" s="20"/>
    </row>
    <row r="39" spans="3:17" x14ac:dyDescent="0.2">
      <c r="D39" s="6"/>
    </row>
    <row r="40" spans="3:17" x14ac:dyDescent="0.2">
      <c r="D40" s="6"/>
    </row>
    <row r="41" spans="3:17" x14ac:dyDescent="0.2">
      <c r="D41" s="6"/>
    </row>
    <row r="42" spans="3:17" x14ac:dyDescent="0.2">
      <c r="D42" s="6"/>
    </row>
    <row r="43" spans="3:17" x14ac:dyDescent="0.2">
      <c r="D43" s="6"/>
    </row>
    <row r="44" spans="3:17" x14ac:dyDescent="0.2">
      <c r="D44" s="6"/>
    </row>
    <row r="45" spans="3:17" x14ac:dyDescent="0.2">
      <c r="D45" s="6"/>
    </row>
    <row r="46" spans="3:17" x14ac:dyDescent="0.2">
      <c r="D46" s="6"/>
    </row>
    <row r="47" spans="3:17" x14ac:dyDescent="0.2">
      <c r="D47" s="6"/>
    </row>
    <row r="48" spans="3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2024-07-23T05:55:35Z</dcterms:modified>
</cp:coreProperties>
</file>