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545AEE8-1482-4C3E-9C3C-D062372373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Q22" i="1"/>
  <c r="Q23" i="1"/>
  <c r="C21" i="1"/>
  <c r="G11" i="1"/>
  <c r="F11" i="1"/>
  <c r="E21" i="1"/>
  <c r="F21" i="1"/>
  <c r="C17" i="1"/>
  <c r="Q21" i="1"/>
  <c r="G21" i="1"/>
  <c r="H21" i="1"/>
  <c r="C11" i="1"/>
  <c r="F15" i="1" l="1"/>
  <c r="C12" i="1"/>
  <c r="C16" i="1" l="1"/>
  <c r="D18" i="1" s="1"/>
  <c r="O22" i="1"/>
  <c r="O23" i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<sst xmlns="http://schemas.openxmlformats.org/spreadsheetml/2006/main" count="58" uniqueCount="52">
  <si>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</si>
  <si>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</si>
  <si>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</si>
  <si>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</si>
  <si>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</si>
  <si>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</si>
  <si>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</si>
  <si>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</si>
  <si>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</si>
  <si>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</si>
  <si>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</si>
  <si>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</si>
  <si>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</si>
  <si>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</si>
  <si>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</si>
  <si>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</si>
  <si>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</si>
  <si>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</si>
  <si>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</si>
  <si>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</si>
  <si>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</si>
  <si>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</si>
  <si>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</si>
  <si>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</si>
  <si>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</si>
  <si>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</si>
  <si>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</si>
  <si>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</si>
  <si>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</si>
  <si>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</si>
  <si>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</si>
  <si>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</si>
  <si>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</si>
  <si>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</si>
  <si>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</si>
  <si>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</si>
  <si>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</si>
  <si>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</si>
  <si>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</si>
  <si>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LR Ara / GSC 9039-0043</t>
  </si>
  <si>
    <t>EB</t>
  </si>
  <si>
    <t>OEJV 0155</t>
  </si>
  <si>
    <t>I</t>
  </si>
  <si>
    <t>0,0050</t>
  </si>
  <si>
    <t>II</t>
  </si>
  <si>
    <t>0,0070</t>
  </si>
  <si>
    <t>CCD</t>
  </si>
  <si>
    <t xml:space="preserve">Mag </t>
  </si>
  <si>
    <t>Next ToM-P</t>
  </si>
  <si>
    <t>Next ToM-S</t>
  </si>
  <si>
    <t>10.50-11.00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</si>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</sst>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1" xfId="0" applyFont="1" applyBorder="1" applyAlignment="1">
      <alignment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LR Ara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F2-4916-BE30-628209E2C9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-8.1525000008696225E-2</c:v>
                </c:pt>
                <c:pt idx="2">
                  <c:v>-8.4450000002107117E-2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F2-4916-BE30-628209E2C93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F2-4916-BE30-628209E2C93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F2-4916-BE30-628209E2C93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F2-4916-BE30-628209E2C9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F2-4916-BE30-628209E2C9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F2-4916-BE30-628209E2C9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1.2766280853199197E-5</c:v>
                </c:pt>
                <c:pt idx="1">
                  <c:v>-8.2332514908036891E-2</c:v>
                </c:pt>
                <c:pt idx="2">
                  <c:v>-8.3655251383619636E-2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F2-4916-BE30-628209E2C93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2085.5</c:v>
                </c:pt>
                <c:pt idx="2">
                  <c:v>2119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6F2-4916-BE30-628209E2C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615352"/>
        <c:axId val="1"/>
      </c:scatterChart>
      <c:valAx>
        <c:axId val="527615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15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9525</xdr:rowOff>
    </xdr:from>
    <xdr:to>
      <xdr:col>17</xdr:col>
      <xdr:colOff>180975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6C27D12-2456-75EE-0E66-AB0409546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5703125" customWidth="1"/>
    <col min="6" max="6" width="18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s="28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5" spans="1:7" ht="13.5" thickTop="1" x14ac:dyDescent="0.2"/>
    <row r="6" spans="1:7" x14ac:dyDescent="0.2">
      <c r="A6" s="5" t="s">
        <v>1</v>
      </c>
    </row>
    <row r="7" spans="1:7" x14ac:dyDescent="0.2">
      <c r="A7" t="s">
        <v>2</v>
      </c>
      <c r="C7" s="32">
        <v>52935.535000000003</v>
      </c>
      <c r="D7" s="27" t="s">
        <v>38</v>
      </c>
    </row>
    <row r="8" spans="1:7" x14ac:dyDescent="0.2">
      <c r="A8" t="s">
        <v>3</v>
      </c>
      <c r="C8" s="32">
        <v>1.51955</v>
      </c>
      <c r="D8" s="27" t="s">
        <v>38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1.2766280853199197E-5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-3.9484670912917809E-5</v>
      </c>
      <c r="D12" s="3"/>
      <c r="E12" s="33" t="s">
        <v>47</v>
      </c>
      <c r="F12" s="34" t="s">
        <v>50</v>
      </c>
    </row>
    <row r="13" spans="1:7" x14ac:dyDescent="0.2">
      <c r="A13" s="10" t="s">
        <v>18</v>
      </c>
      <c r="B13" s="10"/>
      <c r="C13" s="3" t="s">
        <v>13</v>
      </c>
      <c r="D13" s="14"/>
      <c r="E13" s="35" t="s">
        <v>34</v>
      </c>
      <c r="F13" s="36">
        <v>1</v>
      </c>
    </row>
    <row r="14" spans="1:7" x14ac:dyDescent="0.2">
      <c r="A14" s="10"/>
      <c r="B14" s="10"/>
      <c r="C14" s="10"/>
      <c r="D14" s="14"/>
      <c r="E14" s="35" t="s">
        <v>31</v>
      </c>
      <c r="F14" s="37">
        <f ca="1">NOW()+15018.5+$C$9/24</f>
        <v>60514.762867245365</v>
      </c>
    </row>
    <row r="15" spans="1:7" x14ac:dyDescent="0.2">
      <c r="A15" s="12" t="s">
        <v>17</v>
      </c>
      <c r="B15" s="10"/>
      <c r="C15" s="13">
        <f ca="1">(C7+C11)+(C8+C12)*INT(MAX(F21:F3533))</f>
        <v>56155.377794748616</v>
      </c>
      <c r="D15" s="14"/>
      <c r="E15" s="35" t="s">
        <v>35</v>
      </c>
      <c r="F15" s="37">
        <f ca="1">ROUND(2*($F$14-$C$7)/$C$8,0)/2+$F$13</f>
        <v>4989</v>
      </c>
    </row>
    <row r="16" spans="1:7" x14ac:dyDescent="0.2">
      <c r="A16" s="15" t="s">
        <v>4</v>
      </c>
      <c r="B16" s="10"/>
      <c r="C16" s="16">
        <f ca="1">+C8+C12</f>
        <v>1.5195105153290871</v>
      </c>
      <c r="D16" s="14"/>
      <c r="E16" s="35" t="s">
        <v>36</v>
      </c>
      <c r="F16" s="37">
        <f ca="1">ROUND(2*($F$14-$C$15)/$C$16,0)/2+$F$13</f>
        <v>2870</v>
      </c>
    </row>
    <row r="17" spans="1:18" ht="13.5" thickBot="1" x14ac:dyDescent="0.25">
      <c r="A17" s="14" t="s">
        <v>28</v>
      </c>
      <c r="B17" s="10"/>
      <c r="C17" s="10">
        <f>COUNT(C21:C2191)</f>
        <v>3</v>
      </c>
      <c r="D17" s="14"/>
      <c r="E17" s="38" t="s">
        <v>48</v>
      </c>
      <c r="F17" s="39">
        <f ca="1">+$C$15+$C$16*$F$16-15018.5-$C$9/24</f>
        <v>45498.268807076434</v>
      </c>
    </row>
    <row r="18" spans="1:18" ht="14.25" thickTop="1" thickBot="1" x14ac:dyDescent="0.25">
      <c r="A18" s="15" t="s">
        <v>5</v>
      </c>
      <c r="B18" s="10"/>
      <c r="C18" s="17">
        <f ca="1">+C15</f>
        <v>56155.377794748616</v>
      </c>
      <c r="D18" s="18">
        <f ca="1">+C16</f>
        <v>1.5195105153290871</v>
      </c>
      <c r="E18" s="41" t="s">
        <v>49</v>
      </c>
      <c r="F18" s="40">
        <f ca="1">+($C$15+$C$16*$F$16)-($C$16/2)-15018.5-$C$9/24</f>
        <v>45497.509051818772</v>
      </c>
    </row>
    <row r="19" spans="1:18" ht="13.5" thickTop="1" x14ac:dyDescent="0.2">
      <c r="A19" s="22" t="s">
        <v>32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51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x14ac:dyDescent="0.2">
      <c r="A21" t="s">
        <v>38</v>
      </c>
      <c r="C21" s="8">
        <f>C$7</f>
        <v>52935.535000000003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1.2766280853199197E-5</v>
      </c>
      <c r="Q21" s="2">
        <f>+C21-15018.5</f>
        <v>37917.035000000003</v>
      </c>
    </row>
    <row r="22" spans="1:18" x14ac:dyDescent="0.2">
      <c r="A22" s="29" t="s">
        <v>41</v>
      </c>
      <c r="B22" s="30" t="s">
        <v>42</v>
      </c>
      <c r="C22" s="31">
        <v>56104.474999999999</v>
      </c>
      <c r="D22" s="29" t="s">
        <v>43</v>
      </c>
      <c r="E22">
        <f>+(C22-C$7)/C$8</f>
        <v>2085.4463492481295</v>
      </c>
      <c r="F22">
        <f>ROUND(2*E22,0)/2</f>
        <v>2085.5</v>
      </c>
      <c r="G22">
        <f>+C22-(C$7+F22*C$8)</f>
        <v>-8.1525000008696225E-2</v>
      </c>
      <c r="I22">
        <f>+G22</f>
        <v>-8.1525000008696225E-2</v>
      </c>
      <c r="O22">
        <f ca="1">+C$11+C$12*$F22</f>
        <v>-8.2332514908036891E-2</v>
      </c>
      <c r="Q22" s="2">
        <f>+C22-15018.5</f>
        <v>41085.974999999999</v>
      </c>
    </row>
    <row r="23" spans="1:18" x14ac:dyDescent="0.2">
      <c r="A23" s="29" t="s">
        <v>41</v>
      </c>
      <c r="B23" s="30" t="s">
        <v>44</v>
      </c>
      <c r="C23" s="31">
        <v>56155.377</v>
      </c>
      <c r="D23" s="29" t="s">
        <v>45</v>
      </c>
      <c r="E23">
        <f>+(C23-C$7)/C$8</f>
        <v>2118.9444243361504</v>
      </c>
      <c r="F23">
        <f>ROUND(2*E23,0)/2</f>
        <v>2119</v>
      </c>
      <c r="G23">
        <f>+C23-(C$7+F23*C$8)</f>
        <v>-8.4450000002107117E-2</v>
      </c>
      <c r="I23">
        <f>+G23</f>
        <v>-8.4450000002107117E-2</v>
      </c>
      <c r="O23">
        <f ca="1">+C$11+C$12*$F23</f>
        <v>-8.3655251383619636E-2</v>
      </c>
      <c r="Q23" s="2">
        <f>+C23-15018.5</f>
        <v>41136.877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2024-07-23T06:18:31Z</dcterms:modified>
</cp:coreProperties>
</file>