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5C7A9B4-55F6-4916-AE76-FC6385CFED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I23" i="1" s="1"/>
  <c r="Q23" i="1"/>
  <c r="F14" i="1"/>
  <c r="Q22" i="1"/>
  <c r="E22" i="1"/>
  <c r="F22" i="1"/>
  <c r="G22" i="1" s="1"/>
  <c r="I22" i="1" s="1"/>
  <c r="G11" i="1"/>
  <c r="F11" i="1"/>
  <c r="Q21" i="1"/>
  <c r="C17" i="1"/>
  <c r="E21" i="1"/>
  <c r="F21" i="1" s="1"/>
  <c r="G21" i="1" s="1"/>
  <c r="H21" i="1" s="1"/>
  <c r="C11" i="1"/>
  <c r="F15" i="1" l="1"/>
  <c r="C12" i="1"/>
  <c r="O23" i="1" l="1"/>
  <c r="C16" i="1"/>
  <c r="D18" i="1" s="1"/>
  <c r="C15" i="1"/>
  <c r="O22" i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<sst xmlns="http://schemas.openxmlformats.org/spreadsheetml/2006/main" count="54" uniqueCount="50">
  <si>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</si>
  <si>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</si>
  <si>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</si>
  <si>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</si>
  <si>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</si>
  <si>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</si>
  <si>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</si>
  <si>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</si>
  <si>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</si>
  <si>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</si>
  <si>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</si>
  <si>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</si>
  <si>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</si>
  <si>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</si>
  <si>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</si>
  <si>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</si>
  <si>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</si>
  <si>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</si>
  <si>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</si>
  <si>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</si>
  <si>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</si>
  <si>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</si>
  <si>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</si>
  <si>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</si>
  <si>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</si>
  <si>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</si>
  <si>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</si>
  <si>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</si>
  <si>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</si>
  <si>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</si>
  <si>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</si>
  <si>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</si>
  <si>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</si>
  <si>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</si>
  <si>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</si>
  <si>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</si>
  <si>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</si>
  <si>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 xml:space="preserve">V0339 Ara / GSC 8352-0629               </t>
  </si>
  <si>
    <t xml:space="preserve">EA        </t>
  </si>
  <si>
    <t>IBVS 5713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</si>
  <si>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</si>
  <si>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</si>
  <si>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</si>
  <si>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</si>
  <si>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</si>
  <si>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</si>
  <si>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</si>
  <si>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11.58-13.10</t>
  </si>
  <si>
    <t>CCD?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</si>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</sst>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2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name val="Arial Unicode MS"/>
    </font>
    <font>
      <sz val="10"/>
      <color indexed="17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  <font>
      <b/>
      <sz val="10"/>
      <color rgb="FF7030A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0" applyFont="1">
      <alignment vertical="top"/>
    </xf>
    <xf numFmtId="0" fontId="17" fillId="0" borderId="0" xfId="0" applyFont="1" applyAlignment="1">
      <alignment horizontal="left"/>
    </xf>
    <xf numFmtId="0" fontId="6" fillId="2" borderId="6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right" vertical="center"/>
    </xf>
    <xf numFmtId="0" fontId="20" fillId="0" borderId="9" xfId="0" applyFont="1" applyBorder="1" applyAlignment="1"/>
    <xf numFmtId="0" fontId="19" fillId="0" borderId="9" xfId="0" applyFont="1" applyBorder="1" applyAlignment="1"/>
    <xf numFmtId="22" fontId="18" fillId="0" borderId="8" xfId="0" applyNumberFormat="1" applyFont="1" applyBorder="1" applyAlignment="1">
      <alignment horizontal="right" vertical="center"/>
    </xf>
    <xf numFmtId="22" fontId="19" fillId="0" borderId="9" xfId="0" applyNumberFormat="1" applyFont="1" applyBorder="1" applyAlignment="1"/>
    <xf numFmtId="22" fontId="19" fillId="0" borderId="10" xfId="0" applyNumberFormat="1" applyFont="1" applyBorder="1" applyAlignment="1"/>
    <xf numFmtId="0" fontId="18" fillId="0" borderId="11" xfId="0" applyFont="1" applyBorder="1" applyAlignment="1">
      <alignment horizontal="right" vertical="center"/>
    </xf>
    <xf numFmtId="0" fontId="6" fillId="0" borderId="0" xfId="0" applyFont="1" applyAlignment="1"/>
    <xf numFmtId="0" fontId="0" fillId="0" borderId="3" xfId="0" applyBorder="1" applyAlignment="1"/>
    <xf numFmtId="0" fontId="21" fillId="0" borderId="3" xfId="0" applyFont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V0339 Ara - O-C Diagr.</a:t>
            </a:r>
          </a:p>
        </c:rich>
      </c:tx>
      <c:layout>
        <c:manualLayout>
          <c:xMode val="edge"/>
          <c:yMode val="edge"/>
          <c:x val="0.3814536340852130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3.0000000000000001E-3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-561</c:v>
                </c:pt>
                <c:pt idx="1">
                  <c:v>-272</c:v>
                </c:pt>
                <c:pt idx="2">
                  <c:v>0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-1.5711000000010245E-2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67-4596-A1CB-F1F7D2CF401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3.0000000000000001E-3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-561</c:v>
                </c:pt>
                <c:pt idx="1">
                  <c:v>-272</c:v>
                </c:pt>
                <c:pt idx="2">
                  <c:v>0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">
                  <c:v>-8.0719999969005585E-3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67-4596-A1CB-F1F7D2CF401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3.0000000000000001E-3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-561</c:v>
                </c:pt>
                <c:pt idx="1">
                  <c:v>-272</c:v>
                </c:pt>
                <c:pt idx="2">
                  <c:v>0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67-4596-A1CB-F1F7D2CF401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3.0000000000000001E-3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-561</c:v>
                </c:pt>
                <c:pt idx="1">
                  <c:v>-272</c:v>
                </c:pt>
                <c:pt idx="2">
                  <c:v>0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67-4596-A1CB-F1F7D2CF401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3.0000000000000001E-3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-561</c:v>
                </c:pt>
                <c:pt idx="1">
                  <c:v>-272</c:v>
                </c:pt>
                <c:pt idx="2">
                  <c:v>0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E67-4596-A1CB-F1F7D2CF401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3.0000000000000001E-3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-561</c:v>
                </c:pt>
                <c:pt idx="1">
                  <c:v>-272</c:v>
                </c:pt>
                <c:pt idx="2">
                  <c:v>0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E67-4596-A1CB-F1F7D2CF401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3.0000000000000001E-3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-561</c:v>
                </c:pt>
                <c:pt idx="1">
                  <c:v>-272</c:v>
                </c:pt>
                <c:pt idx="2">
                  <c:v>0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E67-4596-A1CB-F1F7D2CF401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-561</c:v>
                </c:pt>
                <c:pt idx="1">
                  <c:v>-272</c:v>
                </c:pt>
                <c:pt idx="2">
                  <c:v>0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-1.5857878823976504E-2</c:v>
                </c:pt>
                <c:pt idx="1">
                  <c:v>-7.7690624224701424E-3</c:v>
                </c:pt>
                <c:pt idx="2">
                  <c:v>-1.5605875046415321E-4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E67-4596-A1CB-F1F7D2CF4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989760"/>
        <c:axId val="1"/>
      </c:scatterChart>
      <c:valAx>
        <c:axId val="668989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8989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59398496240602"/>
          <c:y val="0.92375366568914952"/>
          <c:w val="0.6676691729323308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0</xdr:row>
      <xdr:rowOff>0</xdr:rowOff>
    </xdr:from>
    <xdr:to>
      <xdr:col>17</xdr:col>
      <xdr:colOff>381000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C696758-08CE-4EA1-E3DA-2854FFFF14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6:F7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28515625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37</v>
      </c>
    </row>
    <row r="2" spans="1:7" ht="12.95" customHeight="1">
      <c r="A2" t="s">
        <v>23</v>
      </c>
      <c r="B2" s="30" t="s">
        <v>38</v>
      </c>
      <c r="C2" s="3"/>
      <c r="D2" s="3"/>
    </row>
    <row r="3" spans="1:7" ht="12.95" customHeight="1" thickBot="1"/>
    <row r="4" spans="1:7" ht="12.95" customHeight="1" thickTop="1" thickBot="1">
      <c r="A4" s="5" t="s">
        <v>0</v>
      </c>
      <c r="C4" s="8">
        <v>52501.599999999999</v>
      </c>
      <c r="D4" s="9">
        <v>2.4388550000000002</v>
      </c>
    </row>
    <row r="5" spans="1:7" ht="12.95" customHeight="1" thickTop="1"/>
    <row r="6" spans="1:7" ht="12.95" customHeight="1">
      <c r="A6" s="5" t="s">
        <v>1</v>
      </c>
    </row>
    <row r="7" spans="1:7" ht="12.95" customHeight="1">
      <c r="A7" t="s">
        <v>2</v>
      </c>
      <c r="C7" s="41">
        <v>53869.81</v>
      </c>
      <c r="D7" s="41" t="s">
        <v>46</v>
      </c>
      <c r="E7">
        <v>52501.599999999999</v>
      </c>
    </row>
    <row r="8" spans="1:7" ht="12.95" customHeight="1">
      <c r="A8" t="s">
        <v>3</v>
      </c>
      <c r="C8" s="41">
        <v>2.4388489999999998</v>
      </c>
      <c r="D8" s="41" t="s">
        <v>46</v>
      </c>
      <c r="E8">
        <v>2.4388550000000002</v>
      </c>
    </row>
    <row r="9" spans="1:7" ht="12.95" customHeight="1">
      <c r="A9" s="11" t="s">
        <v>29</v>
      </c>
      <c r="B9" s="12"/>
      <c r="C9" s="13">
        <v>-9.5</v>
      </c>
      <c r="D9" s="12" t="s">
        <v>30</v>
      </c>
      <c r="E9" s="12"/>
    </row>
    <row r="10" spans="1:7" ht="12.95" customHeight="1" thickBot="1">
      <c r="A10" s="12"/>
      <c r="B10" s="12"/>
      <c r="C10" s="4" t="s">
        <v>19</v>
      </c>
      <c r="D10" s="4" t="s">
        <v>20</v>
      </c>
      <c r="E10" s="12"/>
    </row>
    <row r="11" spans="1:7" ht="12.95" customHeight="1">
      <c r="A11" s="12" t="s">
        <v>15</v>
      </c>
      <c r="B11" s="12"/>
      <c r="C11" s="21">
        <f ca="1">INTERCEPT(INDIRECT($G$11):G975,INDIRECT($F$11):F975)</f>
        <v>-1.5605875046415321E-4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7" ht="12.95" customHeight="1">
      <c r="A12" s="12" t="s">
        <v>16</v>
      </c>
      <c r="B12" s="12"/>
      <c r="C12" s="21">
        <f ca="1">SLOPE(INDIRECT($G$11):G975,INDIRECT($F$11):F975)</f>
        <v>2.7988984088257312E-5</v>
      </c>
      <c r="D12" s="3"/>
      <c r="E12" s="32" t="s">
        <v>41</v>
      </c>
      <c r="F12" s="33" t="s">
        <v>47</v>
      </c>
    </row>
    <row r="13" spans="1:7" ht="12.95" customHeight="1">
      <c r="A13" s="12" t="s">
        <v>18</v>
      </c>
      <c r="B13" s="12"/>
      <c r="C13" s="3" t="s">
        <v>13</v>
      </c>
      <c r="D13" s="3"/>
      <c r="E13" s="34" t="s">
        <v>42</v>
      </c>
      <c r="F13" s="35">
        <v>1</v>
      </c>
    </row>
    <row r="14" spans="1:7" ht="12.95" customHeight="1">
      <c r="A14" s="12"/>
      <c r="B14" s="12"/>
      <c r="C14" s="12"/>
      <c r="D14" s="12"/>
      <c r="E14" s="34" t="s">
        <v>31</v>
      </c>
      <c r="F14" s="36">
        <f ca="1">NOW()+15018.5+$C$9/24</f>
        <v>60514.776314351846</v>
      </c>
    </row>
    <row r="15" spans="1:7" ht="12.95" customHeight="1">
      <c r="A15" s="14" t="s">
        <v>17</v>
      </c>
      <c r="B15" s="12"/>
      <c r="C15" s="15">
        <f ca="1">(C7+C11)+(C8+C12)*INT(MAX(F21:F3516))</f>
        <v>53869.80984394125</v>
      </c>
      <c r="D15" s="16"/>
      <c r="E15" s="34" t="s">
        <v>43</v>
      </c>
      <c r="F15" s="36">
        <f ca="1">ROUND(2*($F$14-$C$7)/$C$8,0)/2+$F$13</f>
        <v>2725.5</v>
      </c>
    </row>
    <row r="16" spans="1:7" ht="12.95" customHeight="1">
      <c r="A16" s="17" t="s">
        <v>4</v>
      </c>
      <c r="B16" s="12"/>
      <c r="C16" s="18">
        <f ca="1">+C8+C12</f>
        <v>2.438876988984088</v>
      </c>
      <c r="D16" s="16"/>
      <c r="E16" s="34" t="s">
        <v>32</v>
      </c>
      <c r="F16" s="36">
        <f ca="1">ROUND(2*($F$14-$C$15)/$C$16,0)/2+$F$13</f>
        <v>2725.5</v>
      </c>
    </row>
    <row r="17" spans="1:22" ht="12.95" customHeight="1" thickBot="1">
      <c r="A17" s="16" t="s">
        <v>28</v>
      </c>
      <c r="B17" s="12"/>
      <c r="C17" s="12">
        <f>COUNT(C21:C2174)</f>
        <v>3</v>
      </c>
      <c r="D17" s="16"/>
      <c r="E17" s="37" t="s">
        <v>44</v>
      </c>
      <c r="F17" s="38">
        <f ca="1">+$C$15+$C$16*$F$16-15018.5-$C$9/24</f>
        <v>45498.864910750715</v>
      </c>
    </row>
    <row r="18" spans="1:22" ht="12.95" customHeight="1" thickTop="1" thickBot="1">
      <c r="A18" s="17" t="s">
        <v>5</v>
      </c>
      <c r="B18" s="12"/>
      <c r="C18" s="19">
        <f ca="1">+C15</f>
        <v>53869.80984394125</v>
      </c>
      <c r="D18" s="20">
        <f ca="1">+C16</f>
        <v>2.438876988984088</v>
      </c>
      <c r="E18" s="40" t="s">
        <v>45</v>
      </c>
      <c r="F18" s="39">
        <f ca="1">+($C$15+$C$16*$F$16)-($C$16/2)-15018.5-$C$9/24</f>
        <v>45497.645472256227</v>
      </c>
    </row>
    <row r="19" spans="1:22" ht="12.95" customHeight="1" thickTop="1">
      <c r="A19" s="24" t="s">
        <v>33</v>
      </c>
      <c r="E19" s="25">
        <v>21</v>
      </c>
    </row>
    <row r="20" spans="1:22" ht="12.95" customHeight="1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48</v>
      </c>
      <c r="J20" s="7" t="s">
        <v>40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42"/>
      <c r="S20" s="43" t="s">
        <v>49</v>
      </c>
    </row>
    <row r="21" spans="1:22" ht="12.95" customHeight="1">
      <c r="A21" s="29" t="s">
        <v>36</v>
      </c>
      <c r="B21" s="28" t="s">
        <v>34</v>
      </c>
      <c r="C21" s="29">
        <v>52501.599999999999</v>
      </c>
      <c r="D21" s="26"/>
      <c r="E21">
        <f>+(C21-C$7)/C$8</f>
        <v>-561.00644197324198</v>
      </c>
      <c r="F21">
        <f>ROUND(2*E21,0)/2</f>
        <v>-561</v>
      </c>
      <c r="G21">
        <f>+C21-(C$7+F21*C$8)</f>
        <v>-1.5711000000010245E-2</v>
      </c>
      <c r="H21">
        <f>+G21</f>
        <v>-1.5711000000010245E-2</v>
      </c>
      <c r="O21">
        <f ca="1">+C$11+C$12*$F21</f>
        <v>-1.5857878823976504E-2</v>
      </c>
      <c r="Q21" s="2">
        <f>+C21-15018.5</f>
        <v>37483.1</v>
      </c>
      <c r="V21" s="27" t="s">
        <v>35</v>
      </c>
    </row>
    <row r="22" spans="1:22" ht="12.95" customHeight="1">
      <c r="A22" s="26" t="s">
        <v>39</v>
      </c>
      <c r="B22" s="31" t="s">
        <v>34</v>
      </c>
      <c r="C22" s="26">
        <v>53206.434999999998</v>
      </c>
      <c r="D22" s="26">
        <v>3.0000000000000001E-3</v>
      </c>
      <c r="E22">
        <f>+(C22-C$7)/C$8</f>
        <v>-272.00330975800472</v>
      </c>
      <c r="F22">
        <f>ROUND(2*E22,0)/2</f>
        <v>-272</v>
      </c>
      <c r="G22">
        <f>+C22-(C$7+F22*C$8)</f>
        <v>-8.0719999969005585E-3</v>
      </c>
      <c r="I22">
        <f>+G22</f>
        <v>-8.0719999969005585E-3</v>
      </c>
      <c r="O22">
        <f ca="1">+C$11+C$12*$F22</f>
        <v>-7.7690624224701424E-3</v>
      </c>
      <c r="Q22" s="2">
        <f>+C22-15018.5</f>
        <v>38187.934999999998</v>
      </c>
    </row>
    <row r="23" spans="1:22" ht="12.95" customHeight="1">
      <c r="A23" s="41" t="s">
        <v>46</v>
      </c>
      <c r="C23" s="10">
        <v>53869.81</v>
      </c>
      <c r="D23" s="10"/>
      <c r="E23">
        <f>+(C23-C$7)/C$8</f>
        <v>0</v>
      </c>
      <c r="F23">
        <f>ROUND(2*E23,0)/2</f>
        <v>0</v>
      </c>
      <c r="G23">
        <f>+C23-(C$7+F23*C$8)</f>
        <v>0</v>
      </c>
      <c r="I23">
        <f>+G23</f>
        <v>0</v>
      </c>
      <c r="O23">
        <f ca="1">+C$11+C$12*$F23</f>
        <v>-1.5605875046415321E-4</v>
      </c>
      <c r="Q23" s="2">
        <f>+C23-15018.5</f>
        <v>38851.31</v>
      </c>
    </row>
    <row r="24" spans="1:22" ht="12.95" customHeight="1">
      <c r="C24" s="10"/>
      <c r="D24" s="10"/>
    </row>
    <row r="25" spans="1:22" ht="12.95" customHeight="1">
      <c r="C25" s="10"/>
      <c r="D25" s="10"/>
    </row>
    <row r="26" spans="1:22" ht="12.95" customHeight="1">
      <c r="C26" s="10"/>
      <c r="D26" s="10"/>
    </row>
    <row r="27" spans="1:22" ht="12.95" customHeight="1">
      <c r="C27" s="10"/>
      <c r="D27" s="10"/>
    </row>
    <row r="28" spans="1:22">
      <c r="C28" s="10"/>
      <c r="D28" s="10"/>
    </row>
    <row r="29" spans="1:22">
      <c r="C29" s="10"/>
      <c r="D29" s="10"/>
    </row>
    <row r="30" spans="1:22">
      <c r="C30" s="10"/>
      <c r="D30" s="10"/>
    </row>
    <row r="31" spans="1:22">
      <c r="C31" s="10"/>
      <c r="D31" s="10"/>
    </row>
    <row r="32" spans="1:22">
      <c r="C32" s="10"/>
      <c r="D32" s="10"/>
    </row>
    <row r="33" spans="3:4">
      <c r="C33" s="10"/>
      <c r="D33" s="10"/>
    </row>
    <row r="34" spans="3:4">
      <c r="C34" s="10"/>
      <c r="D34" s="10"/>
    </row>
    <row r="35" spans="3:4">
      <c r="C35" s="10"/>
      <c r="D35" s="10"/>
    </row>
    <row r="36" spans="3:4">
      <c r="C36" s="10"/>
      <c r="D36" s="10"/>
    </row>
    <row r="37" spans="3:4">
      <c r="C37" s="10"/>
      <c r="D37" s="10"/>
    </row>
    <row r="38" spans="3:4">
      <c r="C38" s="10"/>
      <c r="D38" s="10"/>
    </row>
    <row r="39" spans="3:4">
      <c r="C39" s="10"/>
      <c r="D39" s="10"/>
    </row>
    <row r="40" spans="3:4">
      <c r="C40" s="10"/>
      <c r="D40" s="10"/>
    </row>
    <row r="41" spans="3:4">
      <c r="C41" s="10"/>
      <c r="D41" s="10"/>
    </row>
    <row r="42" spans="3:4">
      <c r="C42" s="10"/>
      <c r="D42" s="10"/>
    </row>
    <row r="43" spans="3:4">
      <c r="C43" s="10"/>
      <c r="D43" s="10"/>
    </row>
    <row r="44" spans="3:4">
      <c r="C44" s="10"/>
      <c r="D44" s="10"/>
    </row>
    <row r="45" spans="3:4">
      <c r="C45" s="10"/>
      <c r="D45" s="10"/>
    </row>
    <row r="46" spans="3:4">
      <c r="C46" s="10"/>
      <c r="D46" s="10"/>
    </row>
    <row r="47" spans="3:4">
      <c r="C47" s="10"/>
      <c r="D47" s="10"/>
    </row>
    <row r="48" spans="3:4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2024-07-23T06:37:53Z</dcterms:modified>
</cp:coreProperties>
</file>