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017BE9A-913D-4EB7-B946-6A64847D3D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I22" i="1"/>
  <c r="Q22" i="1"/>
  <c r="C21" i="1"/>
  <c r="E21" i="1"/>
  <c r="F21" i="1"/>
  <c r="G11" i="1"/>
  <c r="F11" i="1"/>
  <c r="Q21" i="1"/>
  <c r="C17" i="1"/>
  <c r="G21" i="1"/>
  <c r="H21" i="1"/>
  <c r="C12" i="1"/>
  <c r="F15" i="1" l="1"/>
  <c r="C16" i="1"/>
  <c r="D18" i="1" s="1"/>
  <c r="C11" i="1"/>
  <c r="C15" i="1" l="1"/>
  <c r="O22" i="1"/>
  <c r="O21" i="1"/>
  <c r="C18" i="1" l="1"/>
  <c r="F16" i="1"/>
  <c r="F18" i="1" s="1"/>
  <c r="F17" i="1" l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<sst xmlns="http://schemas.openxmlformats.org/spreadsheetml/2006/main" count="54" uniqueCount="49">
  <si>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</si>
  <si>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</si>
  <si>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</si>
  <si>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</si>
  <si>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</si>
  <si>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</si>
  <si>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</si>
  <si>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</si>
  <si>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</si>
  <si>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</si>
  <si>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</si>
  <si>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</si>
  <si>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</si>
  <si>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</si>
  <si>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</si>
  <si>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</si>
  <si>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</si>
  <si>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</si>
  <si>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</si>
  <si>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</si>
  <si>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</si>
  <si>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</si>
  <si>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</si>
  <si>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</si>
  <si>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</si>
  <si>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</si>
  <si>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</si>
  <si>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</si>
  <si>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</si>
  <si>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</si>
  <si>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</si>
  <si>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</si>
  <si>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</si>
  <si>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</si>
  <si>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</si>
  <si>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</si>
  <si>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</si>
  <si>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</si>
  <si>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</si>
  <si>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V0659 Ara / na</t>
  </si>
  <si>
    <t>EW</t>
  </si>
  <si>
    <t>OEJV 0160</t>
  </si>
  <si>
    <t>II</t>
  </si>
  <si>
    <t>CCD</t>
  </si>
  <si>
    <t>Next ToM-P</t>
  </si>
  <si>
    <t>Next ToM-S</t>
  </si>
  <si>
    <t>13.90-14.50</t>
  </si>
  <si>
    <t xml:space="preserve">Mag p 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</si>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</sst>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  <xf numFmtId="0" fontId="15" fillId="2" borderId="5" xfId="0" applyFont="1" applyFill="1" applyBorder="1" applyAlignment="1">
      <alignment horizontal="right" vertical="center"/>
    </xf>
    <xf numFmtId="0" fontId="15" fillId="2" borderId="6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22" fontId="16" fillId="0" borderId="7" xfId="0" applyNumberFormat="1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V0659 Ara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67634.5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90-4961-8949-99885185F66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67634.5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1.3460000001941808E-2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90-4961-8949-99885185F66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67634.5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590-4961-8949-99885185F66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67634.5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590-4961-8949-99885185F66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67634.5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590-4961-8949-99885185F66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67634.5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590-4961-8949-99885185F66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67634.5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590-4961-8949-99885185F66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67634.5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1.3460000001941808E-2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590-4961-8949-99885185F66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67634.5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590-4961-8949-99885185F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0450216"/>
        <c:axId val="1"/>
      </c:scatterChart>
      <c:valAx>
        <c:axId val="770450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0450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83458646616540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D719188-EBCA-0177-AD20-25FDAF0397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F7" sqref="F6:F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57031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x14ac:dyDescent="0.2">
      <c r="A2" t="s">
        <v>23</v>
      </c>
      <c r="B2" t="s">
        <v>40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5" t="s">
        <v>37</v>
      </c>
      <c r="D4" s="26" t="s">
        <v>37</v>
      </c>
    </row>
    <row r="6" spans="1:7" x14ac:dyDescent="0.2">
      <c r="A6" s="5" t="s">
        <v>1</v>
      </c>
    </row>
    <row r="7" spans="1:7" x14ac:dyDescent="0.2">
      <c r="A7" t="s">
        <v>2</v>
      </c>
      <c r="C7" s="31">
        <v>36695.362000000001</v>
      </c>
      <c r="D7" s="27" t="s">
        <v>38</v>
      </c>
    </row>
    <row r="8" spans="1:7" x14ac:dyDescent="0.2">
      <c r="A8" t="s">
        <v>3</v>
      </c>
      <c r="C8" s="31">
        <v>0.29187999999999997</v>
      </c>
      <c r="D8" s="27" t="s">
        <v>38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0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1.9901085987095059E-7</v>
      </c>
      <c r="D12" s="3"/>
      <c r="E12" s="32" t="s">
        <v>47</v>
      </c>
      <c r="F12" s="33" t="s">
        <v>46</v>
      </c>
    </row>
    <row r="13" spans="1:7" x14ac:dyDescent="0.2">
      <c r="A13" s="10" t="s">
        <v>18</v>
      </c>
      <c r="B13" s="10"/>
      <c r="C13" s="3" t="s">
        <v>13</v>
      </c>
      <c r="D13" s="14"/>
      <c r="E13" s="34" t="s">
        <v>34</v>
      </c>
      <c r="F13" s="35">
        <v>1</v>
      </c>
    </row>
    <row r="14" spans="1:7" x14ac:dyDescent="0.2">
      <c r="A14" s="10"/>
      <c r="B14" s="10"/>
      <c r="C14" s="10"/>
      <c r="D14" s="14"/>
      <c r="E14" s="34" t="s">
        <v>31</v>
      </c>
      <c r="F14" s="36">
        <f ca="1">NOW()+15018.5+$C$9/24</f>
        <v>60514.824829745368</v>
      </c>
    </row>
    <row r="15" spans="1:7" x14ac:dyDescent="0.2">
      <c r="A15" s="12" t="s">
        <v>17</v>
      </c>
      <c r="B15" s="10"/>
      <c r="C15" s="13">
        <f ca="1">(C7+C11)+(C8+C12)*INT(MAX(F21:F3533))</f>
        <v>56436.387379900494</v>
      </c>
      <c r="D15" s="14"/>
      <c r="E15" s="34" t="s">
        <v>35</v>
      </c>
      <c r="F15" s="36">
        <f ca="1">ROUND(2*($F$14-$C$7)/$C$8,0)/2+$F$13</f>
        <v>81608</v>
      </c>
    </row>
    <row r="16" spans="1:7" x14ac:dyDescent="0.2">
      <c r="A16" s="15" t="s">
        <v>4</v>
      </c>
      <c r="B16" s="10"/>
      <c r="C16" s="16">
        <f ca="1">+C8+C12</f>
        <v>0.29188019901085982</v>
      </c>
      <c r="D16" s="14"/>
      <c r="E16" s="34" t="s">
        <v>36</v>
      </c>
      <c r="F16" s="36">
        <f ca="1">ROUND(2*($F$14-$C$15)/$C$16,0)/2+$F$13</f>
        <v>13974</v>
      </c>
    </row>
    <row r="17" spans="1:18" ht="13.5" thickBot="1" x14ac:dyDescent="0.25">
      <c r="A17" s="14" t="s">
        <v>28</v>
      </c>
      <c r="B17" s="10"/>
      <c r="C17" s="10">
        <f>COUNT(C21:C2191)</f>
        <v>2</v>
      </c>
      <c r="D17" s="14"/>
      <c r="E17" s="37" t="s">
        <v>44</v>
      </c>
      <c r="F17" s="38">
        <f ca="1">+$C$15+$C$16*$F$16-15018.5-$C$9/24</f>
        <v>45497.017114211587</v>
      </c>
    </row>
    <row r="18" spans="1:18" ht="14.25" thickTop="1" thickBot="1" x14ac:dyDescent="0.25">
      <c r="A18" s="15" t="s">
        <v>5</v>
      </c>
      <c r="B18" s="10"/>
      <c r="C18" s="17">
        <f ca="1">+C15</f>
        <v>56436.387379900494</v>
      </c>
      <c r="D18" s="18">
        <f ca="1">+C16</f>
        <v>0.29188019901085982</v>
      </c>
      <c r="E18" s="40" t="s">
        <v>45</v>
      </c>
      <c r="F18" s="39">
        <f ca="1">+($C$15+$C$16*$F$16)-($C$16/2)-15018.5-$C$9/24</f>
        <v>45496.871174112079</v>
      </c>
    </row>
    <row r="19" spans="1:18" ht="13.5" thickTop="1" x14ac:dyDescent="0.2">
      <c r="A19" s="22" t="s">
        <v>32</v>
      </c>
      <c r="E19" s="23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48</v>
      </c>
      <c r="J20" s="7" t="s">
        <v>43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8" x14ac:dyDescent="0.2">
      <c r="A21" t="s">
        <v>38</v>
      </c>
      <c r="C21" s="8">
        <f>C$7</f>
        <v>36695.362000000001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21676.862000000001</v>
      </c>
    </row>
    <row r="22" spans="1:18" x14ac:dyDescent="0.2">
      <c r="A22" s="28" t="s">
        <v>41</v>
      </c>
      <c r="B22" s="29" t="s">
        <v>42</v>
      </c>
      <c r="C22" s="30">
        <v>56436.533320000002</v>
      </c>
      <c r="D22" s="30">
        <v>1E-4</v>
      </c>
      <c r="E22">
        <f>+(C22-C$7)/C$8</f>
        <v>67634.546114841723</v>
      </c>
      <c r="F22">
        <f>ROUND(2*E22,0)/2</f>
        <v>67634.5</v>
      </c>
      <c r="G22">
        <f>+C22-(C$7+F22*C$8)</f>
        <v>1.3460000001941808E-2</v>
      </c>
      <c r="I22">
        <f>+G22</f>
        <v>1.3460000001941808E-2</v>
      </c>
      <c r="O22">
        <f ca="1">+C$11+C$12*$F22</f>
        <v>1.3460000001941808E-2</v>
      </c>
      <c r="Q22" s="2">
        <f>+C22-15018.5</f>
        <v>41418.033320000002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2024-07-23T07:47:45Z</dcterms:modified>
</cp:coreProperties>
</file>