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21D991B-E006-46E2-A1EB-7DACE6BB60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F14" i="1"/>
  <c r="C21" i="1"/>
  <c r="A21" i="1"/>
  <c r="G11" i="1"/>
  <c r="F11" i="1"/>
  <c r="E21" i="1"/>
  <c r="F21" i="1" s="1"/>
  <c r="G21" i="1" s="1"/>
  <c r="H21" i="1" s="1"/>
  <c r="C17" i="1"/>
  <c r="Q21" i="1"/>
  <c r="R22" i="1"/>
  <c r="C12" i="1"/>
  <c r="F15" i="1" l="1"/>
  <c r="C16" i="1"/>
  <c r="D18" i="1" s="1"/>
  <c r="C11" i="1"/>
  <c r="O22" i="1" l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<sst xmlns="http://schemas.openxmlformats.org/spreadsheetml/2006/main" count="56" uniqueCount="49">
  <si>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</si>
  <si>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</si>
  <si>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</si>
  <si>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</si>
  <si>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</si>
  <si>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</si>
  <si>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</si>
  <si>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</si>
  <si>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</si>
  <si>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</si>
  <si>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</si>
  <si>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</si>
  <si>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</si>
  <si>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</si>
  <si>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</si>
  <si>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</si>
  <si>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</si>
  <si>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</si>
  <si>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</si>
  <si>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</si>
  <si>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</si>
  <si>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</si>
  <si>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</si>
  <si>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</si>
  <si>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</si>
  <si>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</si>
  <si>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</si>
  <si>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</si>
  <si>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</si>
  <si>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</si>
  <si>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</si>
  <si>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</si>
  <si>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</si>
  <si>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</si>
  <si>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</si>
  <si>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V0881 Ara  / GSC 8343-1979</t>
  </si>
  <si>
    <t>Ara_V0881.xls</t>
  </si>
  <si>
    <t>EA</t>
  </si>
  <si>
    <t>IBVS 5480 Eph.</t>
  </si>
  <si>
    <t>IBVS 5480</t>
  </si>
  <si>
    <t>Ara</t>
  </si>
  <si>
    <t xml:space="preserve">Mag </t>
  </si>
  <si>
    <t>Add cycle</t>
  </si>
  <si>
    <t>Old Cycle</t>
  </si>
  <si>
    <t>Next ToM-P</t>
  </si>
  <si>
    <t>Next ToM-S</t>
  </si>
  <si>
    <t>VSX</t>
  </si>
  <si>
    <t>10.13-10.61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</si>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</sst>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4" fillId="0" borderId="8" xfId="0" applyNumberFormat="1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3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V0881 Ara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-3.5583999997470528E-3</c:v>
                </c:pt>
                <c:pt idx="1">
                  <c:v>-3.5583999997470528E-3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1-45DA-ADD0-562C859B34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81-45DA-ADD0-562C859B34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81-45DA-ADD0-562C859B34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81-45DA-ADD0-562C859B34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81-45DA-ADD0-562C859B34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81-45DA-ADD0-562C859B34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81-45DA-ADD0-562C859B34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-1364</c:v>
                </c:pt>
                <c:pt idx="1">
                  <c:v>-1364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81-45DA-ADD0-562C859B3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202696"/>
        <c:axId val="1"/>
      </c:scatterChart>
      <c:valAx>
        <c:axId val="572202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5538847117794486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202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94C936-C7D1-8F01-9FEF-38687B3D8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7"/>
      <c r="F1" s="27" t="s">
        <v>36</v>
      </c>
      <c r="G1" s="28" t="s">
        <v>37</v>
      </c>
      <c r="H1" s="27" t="s">
        <v>38</v>
      </c>
      <c r="I1" s="29">
        <v>52764.754999999997</v>
      </c>
      <c r="J1" s="29">
        <v>2.4188700000000001</v>
      </c>
      <c r="K1" s="27" t="s">
        <v>39</v>
      </c>
      <c r="L1" s="27" t="s">
        <v>40</v>
      </c>
    </row>
    <row r="2" spans="1:12" x14ac:dyDescent="0.2">
      <c r="A2" t="s">
        <v>23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6" t="s">
        <v>38</v>
      </c>
      <c r="C4" s="7">
        <v>52764.754999999997</v>
      </c>
      <c r="D4" s="8">
        <v>2.4188700000000001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56064.123699999996</v>
      </c>
      <c r="D7" s="39" t="s">
        <v>46</v>
      </c>
    </row>
    <row r="8" spans="1:12" x14ac:dyDescent="0.2">
      <c r="A8" t="s">
        <v>2</v>
      </c>
      <c r="C8">
        <v>2.4188893999999999</v>
      </c>
      <c r="D8" s="39" t="s">
        <v>46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0" t="s">
        <v>41</v>
      </c>
      <c r="F12" s="31" t="s">
        <v>47</v>
      </c>
    </row>
    <row r="13" spans="1:12" x14ac:dyDescent="0.2">
      <c r="A13" s="11" t="s">
        <v>18</v>
      </c>
      <c r="B13" s="11"/>
      <c r="C13" s="13" t="s">
        <v>12</v>
      </c>
      <c r="D13" s="13"/>
      <c r="E13" s="32" t="s">
        <v>42</v>
      </c>
      <c r="F13" s="33">
        <v>1</v>
      </c>
    </row>
    <row r="14" spans="1:12" x14ac:dyDescent="0.2">
      <c r="A14" s="11"/>
      <c r="B14" s="11"/>
      <c r="C14" s="11"/>
      <c r="D14" s="11"/>
      <c r="E14" s="32" t="s">
        <v>32</v>
      </c>
      <c r="F14" s="34">
        <f ca="1">NOW()+15018.5+$C$9/24</f>
        <v>60514.835156249996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2" t="s">
        <v>43</v>
      </c>
      <c r="F15" s="34">
        <f ca="1">ROUND(2*($F$14-$C$7)/$C$8,0)/2+$F$13</f>
        <v>1841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2" t="s">
        <v>33</v>
      </c>
      <c r="F16" s="34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/>
      <c r="E17" s="35" t="s">
        <v>44</v>
      </c>
      <c r="F17" s="36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8" t="s">
        <v>45</v>
      </c>
      <c r="F18" s="37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48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52764.754999999997</v>
      </c>
      <c r="D21" s="9" t="s">
        <v>12</v>
      </c>
      <c r="E21">
        <f>+(C21-C$7)/C$8</f>
        <v>-1364.0014710883429</v>
      </c>
      <c r="F21">
        <f>ROUND(2*E21,0)/2</f>
        <v>-1364</v>
      </c>
      <c r="G21">
        <f>+C21-(C$7+F21*C$8)</f>
        <v>-3.5583999997470528E-3</v>
      </c>
      <c r="H21">
        <f>+G21</f>
        <v>-3.5583999997470528E-3</v>
      </c>
      <c r="O21" t="e">
        <f ca="1">+C$11+C$12*$F21</f>
        <v>#DIV/0!</v>
      </c>
      <c r="Q21" s="2">
        <f>+C21-15018.5</f>
        <v>37746.254999999997</v>
      </c>
    </row>
    <row r="22" spans="1:18" x14ac:dyDescent="0.2">
      <c r="A22" s="39" t="s">
        <v>46</v>
      </c>
      <c r="C22" s="9">
        <v>52764.754999999997</v>
      </c>
      <c r="D22" s="9"/>
      <c r="E22">
        <f>+(C22-C$7)/C$8</f>
        <v>-1364.0014710883429</v>
      </c>
      <c r="F22">
        <f>ROUND(2*E22,0)/2</f>
        <v>-1364</v>
      </c>
      <c r="G22">
        <f>+C22-(C$7+F22*C$8)</f>
        <v>-3.5583999997470528E-3</v>
      </c>
      <c r="H22">
        <f>+G22</f>
        <v>-3.5583999997470528E-3</v>
      </c>
      <c r="O22" t="e">
        <f ca="1">+C$11+C$12*$F22</f>
        <v>#DIV/0!</v>
      </c>
      <c r="Q22" s="2">
        <f>+C22-15018.5</f>
        <v>37746.254999999997</v>
      </c>
      <c r="R22">
        <f>IF(ABS(C22-C21)&lt;0.00001,1,"")</f>
        <v>1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2024-07-23T08:02:37Z</dcterms:modified>
</cp:coreProperties>
</file>