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9769E6-D280-42AC-B159-766111B22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C16" i="1" l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<sst xmlns="http://schemas.openxmlformats.org/spreadsheetml/2006/main" count="55" uniqueCount="49">
  <si>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</si>
  <si>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</si>
  <si>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</si>
  <si>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</si>
  <si>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</si>
  <si>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</si>
  <si>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</si>
  <si>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</si>
  <si>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</si>
  <si>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</si>
  <si>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</si>
  <si>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</si>
  <si>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</si>
  <si>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</si>
  <si>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</si>
  <si>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</si>
  <si>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</si>
  <si>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</si>
  <si>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</si>
  <si>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</si>
  <si>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</si>
  <si>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</si>
  <si>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</si>
  <si>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</si>
  <si>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</si>
  <si>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</si>
  <si>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</si>
  <si>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</si>
  <si>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</si>
  <si>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</si>
  <si>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</si>
  <si>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</si>
  <si>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</si>
  <si>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</si>
  <si>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</si>
  <si>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S2</t>
  </si>
  <si>
    <t>G8738-2611_Ara.xls</t>
  </si>
  <si>
    <t>EA</t>
  </si>
  <si>
    <t>IBVS 5495 Eph.</t>
  </si>
  <si>
    <t>IBVS 5495</t>
  </si>
  <si>
    <t>Ara</t>
  </si>
  <si>
    <t>V0884 Ara / GSC 8738-2611  / NSV 08110</t>
  </si>
  <si>
    <t xml:space="preserve">Mag </t>
  </si>
  <si>
    <t>Add cycle</t>
  </si>
  <si>
    <t>Old Cycle</t>
  </si>
  <si>
    <t>Next ToM-P</t>
  </si>
  <si>
    <t>Next ToM-S</t>
  </si>
  <si>
    <t>VSX</t>
  </si>
  <si>
    <t>9.20-9.48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</si>
</sst>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top"/>
    </xf>
    <xf numFmtId="0" fontId="14" fillId="0" borderId="0" xfId="0" applyFont="1" applyAlignment="1"/>
    <xf numFmtId="0" fontId="16" fillId="3" borderId="6" xfId="0" applyFont="1" applyFill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V0884 Ara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41-4999-94BF-477BC991BF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41-4999-94BF-477BC991BF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41-4999-94BF-477BC991BF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41-4999-94BF-477BC991BF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41-4999-94BF-477BC991B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41-4999-94BF-477BC991B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41-4999-94BF-477BC991B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41-4999-94BF-477BC991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92288"/>
        <c:axId val="1"/>
      </c:scatterChart>
      <c:valAx>
        <c:axId val="71219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19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</xdr:rowOff>
    </xdr:from>
    <xdr:to>
      <xdr:col>17</xdr:col>
      <xdr:colOff>209550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06E734-798F-0645-5894-632301B67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8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8"/>
      <c r="F1" s="28" t="s">
        <v>36</v>
      </c>
      <c r="G1" s="29" t="s">
        <v>37</v>
      </c>
      <c r="H1" s="10" t="s">
        <v>38</v>
      </c>
      <c r="I1" s="30">
        <v>51932.82</v>
      </c>
      <c r="J1" s="30">
        <v>15.4908</v>
      </c>
      <c r="K1" s="29" t="s">
        <v>39</v>
      </c>
      <c r="L1" s="27" t="s">
        <v>40</v>
      </c>
    </row>
    <row r="2" spans="1:12" ht="12.95" customHeight="1" x14ac:dyDescent="0.2">
      <c r="A2" t="s">
        <v>23</v>
      </c>
      <c r="B2" t="s">
        <v>37</v>
      </c>
      <c r="C2" s="9" t="s">
        <v>40</v>
      </c>
      <c r="D2" t="s">
        <v>36</v>
      </c>
    </row>
    <row r="3" spans="1:12" ht="12.95" customHeight="1" thickBot="1" x14ac:dyDescent="0.25"/>
    <row r="4" spans="1:12" ht="12.95" customHeight="1" thickTop="1" thickBot="1" x14ac:dyDescent="0.25">
      <c r="A4" s="26" t="s">
        <v>38</v>
      </c>
      <c r="C4" s="7">
        <v>51932.82</v>
      </c>
      <c r="D4" s="8">
        <v>15.4908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f>+C4</f>
        <v>51932.82</v>
      </c>
      <c r="D7" s="33" t="s">
        <v>47</v>
      </c>
    </row>
    <row r="8" spans="1:12" ht="12.95" customHeight="1" x14ac:dyDescent="0.2">
      <c r="A8" t="s">
        <v>2</v>
      </c>
      <c r="C8">
        <f>+D4</f>
        <v>15.4908</v>
      </c>
      <c r="D8" s="33" t="s">
        <v>47</v>
      </c>
    </row>
    <row r="9" spans="1:12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32"/>
      <c r="F11" s="22" t="str">
        <f>"F"&amp;E19</f>
        <v>F21</v>
      </c>
      <c r="G11" s="23" t="str">
        <f>"G"&amp;E19</f>
        <v>G21</v>
      </c>
    </row>
    <row r="12" spans="1:12" ht="12.95" customHeight="1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42" t="s">
        <v>48</v>
      </c>
    </row>
    <row r="13" spans="1:12" ht="12.95" customHeight="1" x14ac:dyDescent="0.2">
      <c r="A13" s="11" t="s">
        <v>18</v>
      </c>
      <c r="B13" s="11"/>
      <c r="C13" s="13" t="s">
        <v>12</v>
      </c>
      <c r="D13" s="13"/>
      <c r="E13" s="35" t="s">
        <v>43</v>
      </c>
      <c r="F13" s="36">
        <v>1</v>
      </c>
      <c r="G13" s="31"/>
    </row>
    <row r="14" spans="1:12" ht="12.95" customHeight="1" x14ac:dyDescent="0.2">
      <c r="A14" s="11"/>
      <c r="B14" s="11"/>
      <c r="C14" s="11"/>
      <c r="D14" s="11"/>
      <c r="E14" s="35" t="s">
        <v>32</v>
      </c>
      <c r="F14" s="37">
        <f ca="1">NOW()+15018.5+$C$9/24</f>
        <v>60514.837972685185</v>
      </c>
      <c r="G14" s="31"/>
    </row>
    <row r="15" spans="1:12" ht="12.95" customHeight="1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5" t="s">
        <v>44</v>
      </c>
      <c r="F15" s="37">
        <f ca="1">ROUND(2*($F$14-$C$7)/$C$8,0)/2+$F$13</f>
        <v>555</v>
      </c>
      <c r="G15" s="31"/>
    </row>
    <row r="16" spans="1:12" ht="12.95" customHeight="1" x14ac:dyDescent="0.2">
      <c r="A16" s="17" t="s">
        <v>3</v>
      </c>
      <c r="B16" s="11"/>
      <c r="C16" s="18" t="e">
        <f ca="1">+C8+C12</f>
        <v>#DIV/0!</v>
      </c>
      <c r="D16" s="16"/>
      <c r="E16" s="35" t="s">
        <v>33</v>
      </c>
      <c r="F16" s="37" t="e">
        <f ca="1">ROUND(2*($F$14-$C$15)/$C$16,0)/2+$F$13</f>
        <v>#DIV/0!</v>
      </c>
      <c r="G16" s="31"/>
    </row>
    <row r="17" spans="1:18" ht="12.95" customHeight="1" thickBot="1" x14ac:dyDescent="0.25">
      <c r="A17" s="16" t="s">
        <v>29</v>
      </c>
      <c r="B17" s="11"/>
      <c r="C17" s="11">
        <f>COUNT(C21:C2191)</f>
        <v>1</v>
      </c>
      <c r="D17" s="16"/>
      <c r="E17" s="38" t="s">
        <v>45</v>
      </c>
      <c r="F17" s="39" t="e">
        <f ca="1">+$C$15+$C$16*$F$16-15018.5-$C$9/24</f>
        <v>#DIV/0!</v>
      </c>
      <c r="G17" s="31"/>
    </row>
    <row r="18" spans="1:18" ht="12.95" customHeight="1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1" t="s">
        <v>46</v>
      </c>
      <c r="F18" s="40" t="e">
        <f ca="1">+($C$15+$C$16*$F$16)-($C$16/2)-15018.5-$C$9/24</f>
        <v>#DIV/0!</v>
      </c>
      <c r="G18" s="31"/>
    </row>
    <row r="19" spans="1:18" ht="12.95" customHeight="1" thickTop="1" x14ac:dyDescent="0.2">
      <c r="A19" s="24" t="s">
        <v>34</v>
      </c>
      <c r="E19" s="25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t="str">
        <f>$K$1</f>
        <v>IBVS 5495</v>
      </c>
      <c r="C21" s="9">
        <f>+$C$4</f>
        <v>51932.82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36914.32</v>
      </c>
    </row>
    <row r="22" spans="1:18" ht="12.95" customHeight="1" x14ac:dyDescent="0.2">
      <c r="C22" s="9"/>
      <c r="D22" s="9"/>
      <c r="Q22" s="2"/>
      <c r="R22" t="str">
        <f>IF(ABS(C22-C21)&lt;0.00001,1,"")</f>
        <v/>
      </c>
    </row>
    <row r="23" spans="1:18" ht="12.95" customHeight="1" x14ac:dyDescent="0.2">
      <c r="C23" s="9"/>
      <c r="D23" s="9"/>
      <c r="Q23" s="2"/>
    </row>
    <row r="24" spans="1:18" ht="12.95" customHeight="1" x14ac:dyDescent="0.2">
      <c r="Q24" s="2"/>
    </row>
    <row r="25" spans="1:18" ht="12.95" customHeight="1" x14ac:dyDescent="0.2">
      <c r="C25" s="9"/>
      <c r="D25" s="9"/>
      <c r="Q25" s="2"/>
    </row>
    <row r="26" spans="1:18" ht="12.95" customHeight="1" x14ac:dyDescent="0.2">
      <c r="C26" s="9"/>
      <c r="D26" s="9"/>
      <c r="Q26" s="2"/>
    </row>
    <row r="27" spans="1:18" ht="12.95" customHeight="1" x14ac:dyDescent="0.2">
      <c r="C27" s="9"/>
      <c r="D27" s="9"/>
      <c r="Q27" s="2"/>
    </row>
    <row r="28" spans="1:18" ht="12.95" customHeight="1" x14ac:dyDescent="0.2">
      <c r="C28" s="9"/>
      <c r="D28" s="9"/>
      <c r="Q28" s="2"/>
    </row>
    <row r="29" spans="1:18" ht="12.95" customHeight="1" x14ac:dyDescent="0.2">
      <c r="C29" s="9"/>
      <c r="D29" s="9"/>
      <c r="Q29" s="2"/>
    </row>
    <row r="30" spans="1:18" ht="12.95" customHeight="1" x14ac:dyDescent="0.2">
      <c r="C30" s="9"/>
      <c r="D30" s="9"/>
      <c r="Q30" s="2"/>
    </row>
    <row r="31" spans="1:18" ht="12.95" customHeight="1" x14ac:dyDescent="0.2">
      <c r="C31" s="9"/>
      <c r="D31" s="9"/>
      <c r="Q31" s="2"/>
    </row>
    <row r="32" spans="1:18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ht="12.95" customHeight="1" x14ac:dyDescent="0.2">
      <c r="C47" s="9"/>
      <c r="D47" s="9"/>
    </row>
    <row r="48" spans="3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2024-07-23T08:06:40Z</dcterms:modified>
</cp:coreProperties>
</file>