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E644176-E93F-4F79-8936-90B0CA1A7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0" i="1" l="1"/>
  <c r="F150" i="1" s="1"/>
  <c r="G150" i="1" s="1"/>
  <c r="K150" i="1" s="1"/>
  <c r="Q150" i="1"/>
  <c r="F14" i="1"/>
  <c r="E149" i="1"/>
  <c r="F149" i="1" s="1"/>
  <c r="G149" i="1" s="1"/>
  <c r="K149" i="1" s="1"/>
  <c r="Q149" i="1"/>
  <c r="E148" i="1"/>
  <c r="F148" i="1" s="1"/>
  <c r="Q148" i="1"/>
  <c r="E139" i="1"/>
  <c r="F139" i="1" s="1"/>
  <c r="G139" i="1" s="1"/>
  <c r="K139" i="1" s="1"/>
  <c r="Q139" i="1"/>
  <c r="E141" i="1"/>
  <c r="F141" i="1" s="1"/>
  <c r="G141" i="1" s="1"/>
  <c r="K141" i="1" s="1"/>
  <c r="Q141" i="1"/>
  <c r="E143" i="1"/>
  <c r="F143" i="1" s="1"/>
  <c r="G143" i="1" s="1"/>
  <c r="K143" i="1" s="1"/>
  <c r="Q143" i="1"/>
  <c r="E144" i="1"/>
  <c r="F144" i="1"/>
  <c r="G144" i="1" s="1"/>
  <c r="K144" i="1" s="1"/>
  <c r="Q144" i="1"/>
  <c r="E145" i="1"/>
  <c r="F145" i="1" s="1"/>
  <c r="G145" i="1" s="1"/>
  <c r="K145" i="1" s="1"/>
  <c r="Q145" i="1"/>
  <c r="E146" i="1"/>
  <c r="F146" i="1" s="1"/>
  <c r="G146" i="1" s="1"/>
  <c r="K146" i="1" s="1"/>
  <c r="Q146" i="1"/>
  <c r="E147" i="1"/>
  <c r="F147" i="1" s="1"/>
  <c r="G147" i="1" s="1"/>
  <c r="K147" i="1" s="1"/>
  <c r="Q147" i="1"/>
  <c r="E142" i="1"/>
  <c r="F142" i="1" s="1"/>
  <c r="G142" i="1" s="1"/>
  <c r="K142" i="1" s="1"/>
  <c r="Q142" i="1"/>
  <c r="Q136" i="1"/>
  <c r="Q138" i="1"/>
  <c r="Q140" i="1"/>
  <c r="Q133" i="1"/>
  <c r="Q134" i="1"/>
  <c r="Q135" i="1"/>
  <c r="D9" i="1"/>
  <c r="C9" i="1"/>
  <c r="Q137" i="1"/>
  <c r="Q126" i="1"/>
  <c r="Q127" i="1"/>
  <c r="Q131" i="1"/>
  <c r="Q132" i="1"/>
  <c r="Q125" i="1"/>
  <c r="Q128" i="1"/>
  <c r="Q129" i="1"/>
  <c r="Q13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51" i="1"/>
  <c r="Q52" i="1"/>
  <c r="Q53" i="1"/>
  <c r="Q54" i="1"/>
  <c r="Q60" i="1"/>
  <c r="Q63" i="1"/>
  <c r="Q64" i="1"/>
  <c r="Q66" i="1"/>
  <c r="Q70" i="1"/>
  <c r="Q72" i="1"/>
  <c r="Q75" i="1"/>
  <c r="Q77" i="1"/>
  <c r="Q79" i="1"/>
  <c r="Q81" i="1"/>
  <c r="Q84" i="1"/>
  <c r="Q90" i="1"/>
  <c r="Q91" i="1"/>
  <c r="Q92" i="1"/>
  <c r="Q94" i="1"/>
  <c r="Q95" i="1"/>
  <c r="Q96" i="1"/>
  <c r="Q97" i="1"/>
  <c r="Q98" i="1"/>
  <c r="Q103" i="1"/>
  <c r="Q116" i="1"/>
  <c r="Q117" i="1"/>
  <c r="Q118" i="1"/>
  <c r="G57" i="2"/>
  <c r="C57" i="2"/>
  <c r="G58" i="2"/>
  <c r="C58" i="2"/>
  <c r="G59" i="2"/>
  <c r="C59" i="2"/>
  <c r="G60" i="2"/>
  <c r="C60" i="2"/>
  <c r="G61" i="2"/>
  <c r="C61" i="2"/>
  <c r="G62" i="2"/>
  <c r="C62" i="2"/>
  <c r="G63" i="2"/>
  <c r="C63" i="2"/>
  <c r="G64" i="2"/>
  <c r="C64" i="2"/>
  <c r="G65" i="2"/>
  <c r="C65" i="2"/>
  <c r="G66" i="2"/>
  <c r="C66" i="2"/>
  <c r="G67" i="2"/>
  <c r="C67" i="2"/>
  <c r="G68" i="2"/>
  <c r="C68" i="2"/>
  <c r="G69" i="2"/>
  <c r="C69" i="2"/>
  <c r="G70" i="2"/>
  <c r="C70" i="2"/>
  <c r="G71" i="2"/>
  <c r="C71" i="2"/>
  <c r="G72" i="2"/>
  <c r="C72" i="2"/>
  <c r="G73" i="2"/>
  <c r="C73" i="2"/>
  <c r="G74" i="2"/>
  <c r="C74" i="2"/>
  <c r="G75" i="2"/>
  <c r="C75" i="2"/>
  <c r="G11" i="2"/>
  <c r="C11" i="2"/>
  <c r="G12" i="2"/>
  <c r="C12" i="2"/>
  <c r="G13" i="2"/>
  <c r="C13" i="2"/>
  <c r="G14" i="2"/>
  <c r="C14" i="2"/>
  <c r="G15" i="2"/>
  <c r="C15" i="2"/>
  <c r="G16" i="2"/>
  <c r="C16" i="2"/>
  <c r="G17" i="2"/>
  <c r="C17" i="2"/>
  <c r="G76" i="2"/>
  <c r="C76" i="2"/>
  <c r="G77" i="2"/>
  <c r="C77" i="2"/>
  <c r="G78" i="2"/>
  <c r="C78" i="2"/>
  <c r="G79" i="2"/>
  <c r="C79" i="2"/>
  <c r="G18" i="2"/>
  <c r="C18" i="2"/>
  <c r="G19" i="2"/>
  <c r="C19" i="2"/>
  <c r="G20" i="2"/>
  <c r="C20" i="2"/>
  <c r="G21" i="2"/>
  <c r="C21" i="2"/>
  <c r="G80" i="2"/>
  <c r="C80" i="2"/>
  <c r="G22" i="2"/>
  <c r="C22" i="2"/>
  <c r="G23" i="2"/>
  <c r="C23" i="2"/>
  <c r="G81" i="2"/>
  <c r="C81" i="2"/>
  <c r="G82" i="2"/>
  <c r="C82" i="2"/>
  <c r="G24" i="2"/>
  <c r="C24" i="2"/>
  <c r="G83" i="2"/>
  <c r="C83" i="2"/>
  <c r="G25" i="2"/>
  <c r="C25" i="2"/>
  <c r="G26" i="2"/>
  <c r="C26" i="2"/>
  <c r="G27" i="2"/>
  <c r="C27" i="2"/>
  <c r="G84" i="2"/>
  <c r="C84" i="2"/>
  <c r="G28" i="2"/>
  <c r="C28" i="2"/>
  <c r="G85" i="2"/>
  <c r="C85" i="2"/>
  <c r="G29" i="2"/>
  <c r="C29" i="2"/>
  <c r="G86" i="2"/>
  <c r="C86" i="2"/>
  <c r="G87" i="2"/>
  <c r="C87" i="2"/>
  <c r="G88" i="2"/>
  <c r="C88" i="2"/>
  <c r="G89" i="2"/>
  <c r="C89" i="2"/>
  <c r="G30" i="2"/>
  <c r="C30" i="2"/>
  <c r="G90" i="2"/>
  <c r="C90" i="2"/>
  <c r="G31" i="2"/>
  <c r="C31" i="2"/>
  <c r="G32" i="2"/>
  <c r="C32" i="2"/>
  <c r="G33" i="2"/>
  <c r="C33" i="2"/>
  <c r="G34" i="2"/>
  <c r="C34" i="2"/>
  <c r="G35" i="2"/>
  <c r="C35" i="2"/>
  <c r="G91" i="2"/>
  <c r="C91" i="2"/>
  <c r="G92" i="2"/>
  <c r="C92" i="2"/>
  <c r="G93" i="2"/>
  <c r="C93" i="2"/>
  <c r="G36" i="2"/>
  <c r="C36" i="2"/>
  <c r="G94" i="2"/>
  <c r="C94" i="2"/>
  <c r="G95" i="2"/>
  <c r="C95" i="2"/>
  <c r="G96" i="2"/>
  <c r="C96" i="2"/>
  <c r="G97" i="2"/>
  <c r="C97" i="2"/>
  <c r="G98" i="2"/>
  <c r="C98" i="2"/>
  <c r="G37" i="2"/>
  <c r="C37" i="2"/>
  <c r="G38" i="2"/>
  <c r="C38" i="2"/>
  <c r="G99" i="2"/>
  <c r="C99" i="2"/>
  <c r="G39" i="2"/>
  <c r="C39" i="2"/>
  <c r="G40" i="2"/>
  <c r="C40" i="2"/>
  <c r="G41" i="2"/>
  <c r="C41" i="2"/>
  <c r="G42" i="2"/>
  <c r="C42" i="2"/>
  <c r="G43" i="2"/>
  <c r="C43" i="2"/>
  <c r="G44" i="2"/>
  <c r="C44" i="2"/>
  <c r="G45" i="2"/>
  <c r="C45" i="2"/>
  <c r="G46" i="2"/>
  <c r="C46" i="2"/>
  <c r="G47" i="2"/>
  <c r="C47" i="2"/>
  <c r="G48" i="2"/>
  <c r="C48" i="2"/>
  <c r="G49" i="2"/>
  <c r="C49" i="2"/>
  <c r="G50" i="2"/>
  <c r="C50" i="2"/>
  <c r="G100" i="2"/>
  <c r="C100" i="2"/>
  <c r="G101" i="2"/>
  <c r="C101" i="2"/>
  <c r="G102" i="2"/>
  <c r="C102" i="2"/>
  <c r="G51" i="2"/>
  <c r="C51" i="2"/>
  <c r="G52" i="2"/>
  <c r="C52" i="2"/>
  <c r="G53" i="2"/>
  <c r="C53" i="2"/>
  <c r="G54" i="2"/>
  <c r="C54" i="2"/>
  <c r="G55" i="2"/>
  <c r="C55" i="2"/>
  <c r="G56" i="2"/>
  <c r="C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99" i="2"/>
  <c r="B99" i="2"/>
  <c r="F99" i="2"/>
  <c r="D99" i="2"/>
  <c r="A99" i="2"/>
  <c r="H38" i="2"/>
  <c r="B38" i="2"/>
  <c r="F38" i="2"/>
  <c r="D38" i="2"/>
  <c r="A38" i="2"/>
  <c r="H37" i="2"/>
  <c r="B37" i="2"/>
  <c r="F37" i="2"/>
  <c r="D37" i="2"/>
  <c r="A37" i="2"/>
  <c r="H98" i="2"/>
  <c r="F98" i="2"/>
  <c r="D98" i="2"/>
  <c r="B98" i="2"/>
  <c r="A98" i="2"/>
  <c r="H97" i="2"/>
  <c r="B97" i="2"/>
  <c r="F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36" i="2"/>
  <c r="B36" i="2"/>
  <c r="D36" i="2"/>
  <c r="A36" i="2"/>
  <c r="H93" i="2"/>
  <c r="B93" i="2"/>
  <c r="D93" i="2"/>
  <c r="A93" i="2"/>
  <c r="H92" i="2"/>
  <c r="B92" i="2"/>
  <c r="D92" i="2"/>
  <c r="A92" i="2"/>
  <c r="H91" i="2"/>
  <c r="B91" i="2"/>
  <c r="D91" i="2"/>
  <c r="A91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90" i="2"/>
  <c r="B90" i="2"/>
  <c r="D90" i="2"/>
  <c r="A90" i="2"/>
  <c r="H30" i="2"/>
  <c r="B30" i="2"/>
  <c r="D30" i="2"/>
  <c r="A3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29" i="2"/>
  <c r="B29" i="2"/>
  <c r="D29" i="2"/>
  <c r="A29" i="2"/>
  <c r="H85" i="2"/>
  <c r="B85" i="2"/>
  <c r="D85" i="2"/>
  <c r="A85" i="2"/>
  <c r="H28" i="2"/>
  <c r="B28" i="2"/>
  <c r="D28" i="2"/>
  <c r="A28" i="2"/>
  <c r="H84" i="2"/>
  <c r="B84" i="2"/>
  <c r="D84" i="2"/>
  <c r="A84" i="2"/>
  <c r="H27" i="2"/>
  <c r="B27" i="2"/>
  <c r="D27" i="2"/>
  <c r="A27" i="2"/>
  <c r="H26" i="2"/>
  <c r="B26" i="2"/>
  <c r="D26" i="2"/>
  <c r="A26" i="2"/>
  <c r="H25" i="2"/>
  <c r="B25" i="2"/>
  <c r="D25" i="2"/>
  <c r="A25" i="2"/>
  <c r="H83" i="2"/>
  <c r="B83" i="2"/>
  <c r="D83" i="2"/>
  <c r="A83" i="2"/>
  <c r="H24" i="2"/>
  <c r="B24" i="2"/>
  <c r="D24" i="2"/>
  <c r="A24" i="2"/>
  <c r="H82" i="2"/>
  <c r="B82" i="2"/>
  <c r="D82" i="2"/>
  <c r="A82" i="2"/>
  <c r="H81" i="2"/>
  <c r="B81" i="2"/>
  <c r="D81" i="2"/>
  <c r="A81" i="2"/>
  <c r="H23" i="2"/>
  <c r="B23" i="2"/>
  <c r="D23" i="2"/>
  <c r="A23" i="2"/>
  <c r="H22" i="2"/>
  <c r="B22" i="2"/>
  <c r="D22" i="2"/>
  <c r="A22" i="2"/>
  <c r="H80" i="2"/>
  <c r="B80" i="2"/>
  <c r="D80" i="2"/>
  <c r="A80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Q123" i="1"/>
  <c r="Q124" i="1"/>
  <c r="Q121" i="1"/>
  <c r="Q122" i="1"/>
  <c r="Q119" i="1"/>
  <c r="Q120" i="1"/>
  <c r="Q113" i="1"/>
  <c r="Q112" i="1"/>
  <c r="Q111" i="1"/>
  <c r="Q109" i="1"/>
  <c r="Q108" i="1"/>
  <c r="Q107" i="1"/>
  <c r="Q115" i="1"/>
  <c r="E115" i="1"/>
  <c r="F115" i="1" s="1"/>
  <c r="G115" i="1" s="1"/>
  <c r="K115" i="1" s="1"/>
  <c r="Q114" i="1"/>
  <c r="Q104" i="1"/>
  <c r="Q105" i="1"/>
  <c r="C17" i="1"/>
  <c r="Q110" i="1"/>
  <c r="Q83" i="1"/>
  <c r="Q99" i="1"/>
  <c r="Q101" i="1"/>
  <c r="Q100" i="1"/>
  <c r="Q102" i="1"/>
  <c r="Q106" i="1"/>
  <c r="Q42" i="1"/>
  <c r="Q43" i="1"/>
  <c r="Q73" i="1"/>
  <c r="Q76" i="1"/>
  <c r="Q78" i="1"/>
  <c r="Q80" i="1"/>
  <c r="Q82" i="1"/>
  <c r="Q85" i="1"/>
  <c r="Q86" i="1"/>
  <c r="Q44" i="1"/>
  <c r="Q45" i="1"/>
  <c r="Q46" i="1"/>
  <c r="Q47" i="1"/>
  <c r="Q48" i="1"/>
  <c r="Q49" i="1"/>
  <c r="Q50" i="1"/>
  <c r="Q55" i="1"/>
  <c r="Q56" i="1"/>
  <c r="Q57" i="1"/>
  <c r="Q58" i="1"/>
  <c r="Q59" i="1"/>
  <c r="Q61" i="1"/>
  <c r="Q62" i="1"/>
  <c r="Q65" i="1"/>
  <c r="Q67" i="1"/>
  <c r="Q68" i="1"/>
  <c r="Q69" i="1"/>
  <c r="Q71" i="1"/>
  <c r="Q74" i="1"/>
  <c r="Q87" i="1"/>
  <c r="Q88" i="1"/>
  <c r="Q89" i="1"/>
  <c r="Q93" i="1"/>
  <c r="Q41" i="1"/>
  <c r="E50" i="2"/>
  <c r="E58" i="1"/>
  <c r="F58" i="1" s="1"/>
  <c r="G58" i="1" s="1"/>
  <c r="J58" i="1" s="1"/>
  <c r="E136" i="1"/>
  <c r="F136" i="1" s="1"/>
  <c r="G136" i="1" s="1"/>
  <c r="K136" i="1" s="1"/>
  <c r="E135" i="1"/>
  <c r="F135" i="1" s="1"/>
  <c r="G135" i="1" s="1"/>
  <c r="K135" i="1" s="1"/>
  <c r="E132" i="1"/>
  <c r="F132" i="1" s="1"/>
  <c r="G132" i="1" s="1"/>
  <c r="K132" i="1" s="1"/>
  <c r="E108" i="1"/>
  <c r="E116" i="1"/>
  <c r="E100" i="2" s="1"/>
  <c r="E124" i="1"/>
  <c r="F124" i="1" s="1"/>
  <c r="G124" i="1" s="1"/>
  <c r="K124" i="1" s="1"/>
  <c r="E99" i="1"/>
  <c r="F99" i="1" s="1"/>
  <c r="G99" i="1" s="1"/>
  <c r="K99" i="1" s="1"/>
  <c r="E28" i="1"/>
  <c r="E63" i="2" s="1"/>
  <c r="E36" i="1"/>
  <c r="F36" i="1" s="1"/>
  <c r="G36" i="1" s="1"/>
  <c r="I36" i="1" s="1"/>
  <c r="E54" i="1"/>
  <c r="F54" i="1" s="1"/>
  <c r="G54" i="1" s="1"/>
  <c r="I54" i="1" s="1"/>
  <c r="E90" i="1"/>
  <c r="E91" i="2" s="1"/>
  <c r="E56" i="1"/>
  <c r="F56" i="1" s="1"/>
  <c r="G56" i="1" s="1"/>
  <c r="I56" i="1" s="1"/>
  <c r="E88" i="1"/>
  <c r="F88" i="1" s="1"/>
  <c r="G88" i="1" s="1"/>
  <c r="J88" i="1" s="1"/>
  <c r="E67" i="1"/>
  <c r="F67" i="1" s="1"/>
  <c r="G67" i="1" s="1"/>
  <c r="I67" i="1" s="1"/>
  <c r="E49" i="1"/>
  <c r="F49" i="1" s="1"/>
  <c r="G49" i="1" s="1"/>
  <c r="I49" i="1" s="1"/>
  <c r="E103" i="1"/>
  <c r="F103" i="1" s="1"/>
  <c r="G103" i="1" s="1"/>
  <c r="J103" i="1" s="1"/>
  <c r="E111" i="1"/>
  <c r="F111" i="1" s="1"/>
  <c r="G111" i="1" s="1"/>
  <c r="K111" i="1" s="1"/>
  <c r="E119" i="1"/>
  <c r="F119" i="1" s="1"/>
  <c r="G119" i="1" s="1"/>
  <c r="K119" i="1" s="1"/>
  <c r="E129" i="1"/>
  <c r="F129" i="1" s="1"/>
  <c r="G129" i="1" s="1"/>
  <c r="K129" i="1" s="1"/>
  <c r="E59" i="1"/>
  <c r="F59" i="1" s="1"/>
  <c r="G59" i="1" s="1"/>
  <c r="J59" i="1" s="1"/>
  <c r="E82" i="1"/>
  <c r="F82" i="1" s="1"/>
  <c r="G82" i="1" s="1"/>
  <c r="J82" i="1" s="1"/>
  <c r="E73" i="1"/>
  <c r="F73" i="1" s="1"/>
  <c r="G73" i="1" s="1"/>
  <c r="J73" i="1" s="1"/>
  <c r="E78" i="1"/>
  <c r="F78" i="1" s="1"/>
  <c r="G78" i="1" s="1"/>
  <c r="J78" i="1" s="1"/>
  <c r="E75" i="1"/>
  <c r="E85" i="1"/>
  <c r="F85" i="1" s="1"/>
  <c r="G85" i="1" s="1"/>
  <c r="J85" i="1" s="1"/>
  <c r="E23" i="1"/>
  <c r="F23" i="1" s="1"/>
  <c r="G23" i="1" s="1"/>
  <c r="I23" i="1" s="1"/>
  <c r="E31" i="1"/>
  <c r="F31" i="1" s="1"/>
  <c r="G31" i="1" s="1"/>
  <c r="I31" i="1" s="1"/>
  <c r="E39" i="1"/>
  <c r="F39" i="1" s="1"/>
  <c r="G39" i="1" s="1"/>
  <c r="I39" i="1" s="1"/>
  <c r="E64" i="1"/>
  <c r="F64" i="1" s="1"/>
  <c r="G64" i="1" s="1"/>
  <c r="I64" i="1" s="1"/>
  <c r="E91" i="1"/>
  <c r="F91" i="1" s="1"/>
  <c r="G91" i="1" s="1"/>
  <c r="I91" i="1" s="1"/>
  <c r="E65" i="1"/>
  <c r="F65" i="1" s="1"/>
  <c r="G65" i="1" s="1"/>
  <c r="I65" i="1" s="1"/>
  <c r="E89" i="1"/>
  <c r="F89" i="1" s="1"/>
  <c r="G89" i="1" s="1"/>
  <c r="I89" i="1" s="1"/>
  <c r="E41" i="1"/>
  <c r="F41" i="1" s="1"/>
  <c r="G41" i="1" s="1"/>
  <c r="J41" i="1" s="1"/>
  <c r="E133" i="1"/>
  <c r="F133" i="1" s="1"/>
  <c r="G133" i="1" s="1"/>
  <c r="K133" i="1" s="1"/>
  <c r="E127" i="1"/>
  <c r="F127" i="1" s="1"/>
  <c r="G127" i="1" s="1"/>
  <c r="K127" i="1" s="1"/>
  <c r="E106" i="1"/>
  <c r="F106" i="1" s="1"/>
  <c r="G106" i="1" s="1"/>
  <c r="K106" i="1" s="1"/>
  <c r="E114" i="1"/>
  <c r="E49" i="2" s="1"/>
  <c r="E122" i="1"/>
  <c r="E54" i="2" s="1"/>
  <c r="E42" i="1"/>
  <c r="F42" i="1" s="1"/>
  <c r="U42" i="1" s="1"/>
  <c r="E100" i="1"/>
  <c r="F100" i="1" s="1"/>
  <c r="G100" i="1" s="1"/>
  <c r="K100" i="1" s="1"/>
  <c r="E44" i="1"/>
  <c r="F44" i="1" s="1"/>
  <c r="G44" i="1" s="1"/>
  <c r="J44" i="1" s="1"/>
  <c r="E21" i="1"/>
  <c r="F21" i="1" s="1"/>
  <c r="G21" i="1" s="1"/>
  <c r="I21" i="1" s="1"/>
  <c r="E26" i="1"/>
  <c r="F26" i="1" s="1"/>
  <c r="G26" i="1" s="1"/>
  <c r="I26" i="1" s="1"/>
  <c r="E34" i="1"/>
  <c r="F34" i="1" s="1"/>
  <c r="G34" i="1" s="1"/>
  <c r="I34" i="1" s="1"/>
  <c r="E52" i="1"/>
  <c r="E77" i="2" s="1"/>
  <c r="E79" i="1"/>
  <c r="F79" i="1" s="1"/>
  <c r="G79" i="1" s="1"/>
  <c r="I79" i="1" s="1"/>
  <c r="E92" i="1"/>
  <c r="F92" i="1" s="1"/>
  <c r="G92" i="1" s="1"/>
  <c r="I92" i="1" s="1"/>
  <c r="E61" i="1"/>
  <c r="E47" i="1"/>
  <c r="F47" i="1" s="1"/>
  <c r="G47" i="1" s="1"/>
  <c r="I47" i="1" s="1"/>
  <c r="E101" i="1"/>
  <c r="F101" i="1" s="1"/>
  <c r="G101" i="1" s="1"/>
  <c r="K101" i="1" s="1"/>
  <c r="E109" i="1"/>
  <c r="F109" i="1" s="1"/>
  <c r="G109" i="1" s="1"/>
  <c r="K109" i="1" s="1"/>
  <c r="E117" i="1"/>
  <c r="E101" i="2" s="1"/>
  <c r="E125" i="1"/>
  <c r="F125" i="1" s="1"/>
  <c r="G125" i="1" s="1"/>
  <c r="K125" i="1" s="1"/>
  <c r="E86" i="1"/>
  <c r="F86" i="1" s="1"/>
  <c r="G86" i="1" s="1"/>
  <c r="J86" i="1" s="1"/>
  <c r="E29" i="1"/>
  <c r="F29" i="1" s="1"/>
  <c r="G29" i="1" s="1"/>
  <c r="I29" i="1" s="1"/>
  <c r="E37" i="1"/>
  <c r="F37" i="1" s="1"/>
  <c r="G37" i="1" s="1"/>
  <c r="I37" i="1" s="1"/>
  <c r="E60" i="1"/>
  <c r="F60" i="1" s="1"/>
  <c r="G60" i="1" s="1"/>
  <c r="I60" i="1" s="1"/>
  <c r="E94" i="1"/>
  <c r="F94" i="1" s="1"/>
  <c r="G94" i="1" s="1"/>
  <c r="J94" i="1" s="1"/>
  <c r="E68" i="1"/>
  <c r="F68" i="1" s="1"/>
  <c r="G68" i="1" s="1"/>
  <c r="J68" i="1" s="1"/>
  <c r="E74" i="1"/>
  <c r="F74" i="1" s="1"/>
  <c r="G74" i="1" s="1"/>
  <c r="I74" i="1" s="1"/>
  <c r="E50" i="1"/>
  <c r="F50" i="1" s="1"/>
  <c r="G50" i="1" s="1"/>
  <c r="I50" i="1" s="1"/>
  <c r="E138" i="1"/>
  <c r="F138" i="1" s="1"/>
  <c r="G138" i="1" s="1"/>
  <c r="K138" i="1" s="1"/>
  <c r="E104" i="1"/>
  <c r="E39" i="2" s="1"/>
  <c r="E112" i="1"/>
  <c r="F112" i="1" s="1"/>
  <c r="G112" i="1" s="1"/>
  <c r="K112" i="1" s="1"/>
  <c r="E120" i="1"/>
  <c r="F120" i="1" s="1"/>
  <c r="G120" i="1" s="1"/>
  <c r="K120" i="1" s="1"/>
  <c r="E130" i="1"/>
  <c r="F130" i="1" s="1"/>
  <c r="G130" i="1" s="1"/>
  <c r="K130" i="1" s="1"/>
  <c r="E24" i="1"/>
  <c r="F24" i="1" s="1"/>
  <c r="G24" i="1" s="1"/>
  <c r="I24" i="1" s="1"/>
  <c r="E32" i="1"/>
  <c r="E67" i="2" s="1"/>
  <c r="E40" i="1"/>
  <c r="E75" i="2" s="1"/>
  <c r="E66" i="1"/>
  <c r="F66" i="1" s="1"/>
  <c r="G66" i="1" s="1"/>
  <c r="I66" i="1" s="1"/>
  <c r="E95" i="1"/>
  <c r="F95" i="1" s="1"/>
  <c r="G95" i="1" s="1"/>
  <c r="J95" i="1" s="1"/>
  <c r="E69" i="1"/>
  <c r="E27" i="2" s="1"/>
  <c r="F69" i="1"/>
  <c r="G69" i="1" s="1"/>
  <c r="I69" i="1" s="1"/>
  <c r="E43" i="1"/>
  <c r="E11" i="2" s="1"/>
  <c r="E137" i="1"/>
  <c r="F137" i="1" s="1"/>
  <c r="G137" i="1" s="1"/>
  <c r="K137" i="1" s="1"/>
  <c r="E126" i="1"/>
  <c r="F126" i="1" s="1"/>
  <c r="G126" i="1" s="1"/>
  <c r="K126" i="1" s="1"/>
  <c r="E102" i="1"/>
  <c r="F102" i="1" s="1"/>
  <c r="G102" i="1" s="1"/>
  <c r="K102" i="1" s="1"/>
  <c r="E110" i="1"/>
  <c r="E45" i="2" s="1"/>
  <c r="E118" i="1"/>
  <c r="F118" i="1" s="1"/>
  <c r="G118" i="1" s="1"/>
  <c r="I118" i="1" s="1"/>
  <c r="E128" i="1"/>
  <c r="F128" i="1" s="1"/>
  <c r="G128" i="1" s="1"/>
  <c r="K128" i="1" s="1"/>
  <c r="E55" i="1"/>
  <c r="F55" i="1" s="1"/>
  <c r="G55" i="1" s="1"/>
  <c r="J55" i="1" s="1"/>
  <c r="E83" i="1"/>
  <c r="E30" i="2" s="1"/>
  <c r="E45" i="1"/>
  <c r="F45" i="1" s="1"/>
  <c r="G45" i="1" s="1"/>
  <c r="J45" i="1" s="1"/>
  <c r="E22" i="1"/>
  <c r="E57" i="2" s="1"/>
  <c r="E30" i="1"/>
  <c r="E38" i="1"/>
  <c r="F38" i="1" s="1"/>
  <c r="G38" i="1" s="1"/>
  <c r="I38" i="1" s="1"/>
  <c r="E63" i="1"/>
  <c r="E81" i="2" s="1"/>
  <c r="E97" i="1"/>
  <c r="E97" i="2" s="1"/>
  <c r="E57" i="1"/>
  <c r="F57" i="1" s="1"/>
  <c r="G57" i="1" s="1"/>
  <c r="I57" i="1" s="1"/>
  <c r="E71" i="1"/>
  <c r="F71" i="1"/>
  <c r="G71" i="1" s="1"/>
  <c r="I71" i="1" s="1"/>
  <c r="E140" i="1"/>
  <c r="F140" i="1"/>
  <c r="G140" i="1" s="1"/>
  <c r="K140" i="1" s="1"/>
  <c r="E105" i="1"/>
  <c r="F105" i="1" s="1"/>
  <c r="G105" i="1" s="1"/>
  <c r="K105" i="1" s="1"/>
  <c r="E113" i="1"/>
  <c r="E48" i="2" s="1"/>
  <c r="E121" i="1"/>
  <c r="E53" i="2" s="1"/>
  <c r="F121" i="1"/>
  <c r="G121" i="1" s="1"/>
  <c r="K121" i="1" s="1"/>
  <c r="E25" i="1"/>
  <c r="E33" i="1"/>
  <c r="F33" i="1" s="1"/>
  <c r="G33" i="1" s="1"/>
  <c r="I33" i="1" s="1"/>
  <c r="E51" i="1"/>
  <c r="F51" i="1" s="1"/>
  <c r="G51" i="1" s="1"/>
  <c r="I51" i="1" s="1"/>
  <c r="E70" i="1"/>
  <c r="F70" i="1" s="1"/>
  <c r="G70" i="1" s="1"/>
  <c r="I70" i="1" s="1"/>
  <c r="E98" i="1"/>
  <c r="F98" i="1" s="1"/>
  <c r="G98" i="1" s="1"/>
  <c r="K98" i="1" s="1"/>
  <c r="E87" i="1"/>
  <c r="F87" i="1" s="1"/>
  <c r="G87" i="1" s="1"/>
  <c r="I87" i="1" s="1"/>
  <c r="E46" i="1"/>
  <c r="F46" i="1" s="1"/>
  <c r="G46" i="1" s="1"/>
  <c r="I46" i="1" s="1"/>
  <c r="E35" i="1"/>
  <c r="F35" i="1" s="1"/>
  <c r="G35" i="1" s="1"/>
  <c r="I35" i="1" s="1"/>
  <c r="E92" i="2"/>
  <c r="E19" i="2"/>
  <c r="E96" i="1"/>
  <c r="E96" i="2" s="1"/>
  <c r="E93" i="1"/>
  <c r="F93" i="1" s="1"/>
  <c r="G93" i="1" s="1"/>
  <c r="J93" i="1" s="1"/>
  <c r="E131" i="1"/>
  <c r="F131" i="1" s="1"/>
  <c r="G131" i="1" s="1"/>
  <c r="K131" i="1" s="1"/>
  <c r="E24" i="2"/>
  <c r="E84" i="1"/>
  <c r="E90" i="2" s="1"/>
  <c r="E77" i="1"/>
  <c r="F77" i="1" s="1"/>
  <c r="G77" i="1" s="1"/>
  <c r="I77" i="1" s="1"/>
  <c r="E107" i="1"/>
  <c r="F107" i="1" s="1"/>
  <c r="G107" i="1" s="1"/>
  <c r="K107" i="1" s="1"/>
  <c r="E48" i="1"/>
  <c r="E15" i="2" s="1"/>
  <c r="E27" i="1"/>
  <c r="F27" i="1" s="1"/>
  <c r="G27" i="1" s="1"/>
  <c r="I27" i="1" s="1"/>
  <c r="E72" i="1"/>
  <c r="F72" i="1" s="1"/>
  <c r="G72" i="1" s="1"/>
  <c r="I72" i="1" s="1"/>
  <c r="E32" i="2"/>
  <c r="E79" i="2"/>
  <c r="E76" i="1"/>
  <c r="F76" i="1" s="1"/>
  <c r="G76" i="1" s="1"/>
  <c r="J76" i="1" s="1"/>
  <c r="E123" i="1"/>
  <c r="F123" i="1" s="1"/>
  <c r="G123" i="1" s="1"/>
  <c r="J123" i="1" s="1"/>
  <c r="E64" i="2"/>
  <c r="E53" i="1"/>
  <c r="F53" i="1" s="1"/>
  <c r="G53" i="1" s="1"/>
  <c r="I53" i="1" s="1"/>
  <c r="E81" i="1"/>
  <c r="E134" i="1"/>
  <c r="F134" i="1" s="1"/>
  <c r="G134" i="1" s="1"/>
  <c r="K134" i="1" s="1"/>
  <c r="E28" i="2"/>
  <c r="E62" i="1"/>
  <c r="F62" i="1" s="1"/>
  <c r="G62" i="1" s="1"/>
  <c r="I62" i="1" s="1"/>
  <c r="E80" i="1"/>
  <c r="F80" i="1"/>
  <c r="G80" i="1" s="1"/>
  <c r="J80" i="1" s="1"/>
  <c r="E83" i="2"/>
  <c r="E25" i="2"/>
  <c r="F75" i="1"/>
  <c r="G75" i="1" s="1"/>
  <c r="I75" i="1" s="1"/>
  <c r="E86" i="2"/>
  <c r="E34" i="2"/>
  <c r="E35" i="2"/>
  <c r="F25" i="1"/>
  <c r="G25" i="1" s="1"/>
  <c r="I25" i="1" s="1"/>
  <c r="E60" i="2"/>
  <c r="E37" i="2"/>
  <c r="E102" i="2"/>
  <c r="E44" i="2"/>
  <c r="F81" i="1"/>
  <c r="G81" i="1" s="1"/>
  <c r="J81" i="1" s="1"/>
  <c r="E89" i="2"/>
  <c r="F108" i="1"/>
  <c r="G108" i="1" s="1"/>
  <c r="K108" i="1" s="1"/>
  <c r="E43" i="2"/>
  <c r="E17" i="2"/>
  <c r="E36" i="2"/>
  <c r="F30" i="1"/>
  <c r="G30" i="1" s="1"/>
  <c r="I30" i="1" s="1"/>
  <c r="E65" i="2"/>
  <c r="E84" i="2"/>
  <c r="F61" i="1"/>
  <c r="G61" i="1" s="1"/>
  <c r="I61" i="1" s="1"/>
  <c r="E22" i="2"/>
  <c r="E29" i="2"/>
  <c r="E93" i="2"/>
  <c r="E95" i="2"/>
  <c r="E21" i="2"/>
  <c r="E31" i="2"/>
  <c r="E46" i="2"/>
  <c r="E59" i="2" l="1"/>
  <c r="E42" i="2"/>
  <c r="E85" i="2"/>
  <c r="E68" i="2"/>
  <c r="E56" i="2"/>
  <c r="E23" i="2"/>
  <c r="E47" i="2"/>
  <c r="E51" i="2"/>
  <c r="E72" i="2"/>
  <c r="E12" i="2"/>
  <c r="E14" i="2"/>
  <c r="F15" i="1"/>
  <c r="E52" i="2"/>
  <c r="E18" i="2"/>
  <c r="E13" i="2"/>
  <c r="E71" i="2"/>
  <c r="E16" i="2"/>
  <c r="E55" i="2"/>
  <c r="E61" i="2"/>
  <c r="F117" i="1"/>
  <c r="G117" i="1" s="1"/>
  <c r="I117" i="1" s="1"/>
  <c r="E80" i="2"/>
  <c r="E69" i="2"/>
  <c r="E82" i="2"/>
  <c r="E74" i="2"/>
  <c r="E94" i="2"/>
  <c r="E41" i="2"/>
  <c r="E99" i="2"/>
  <c r="E20" i="2"/>
  <c r="E88" i="2"/>
  <c r="E26" i="2"/>
  <c r="E76" i="2"/>
  <c r="F110" i="1"/>
  <c r="G110" i="1" s="1"/>
  <c r="K110" i="1" s="1"/>
  <c r="F32" i="1"/>
  <c r="G32" i="1" s="1"/>
  <c r="I32" i="1" s="1"/>
  <c r="F104" i="1"/>
  <c r="G104" i="1" s="1"/>
  <c r="K104" i="1" s="1"/>
  <c r="F116" i="1"/>
  <c r="G116" i="1" s="1"/>
  <c r="I116" i="1" s="1"/>
  <c r="E87" i="2"/>
  <c r="F83" i="1"/>
  <c r="G83" i="1" s="1"/>
  <c r="K83" i="1" s="1"/>
  <c r="E98" i="2"/>
  <c r="E33" i="2"/>
  <c r="E66" i="2"/>
  <c r="F90" i="1"/>
  <c r="G90" i="1" s="1"/>
  <c r="I90" i="1" s="1"/>
  <c r="E78" i="2"/>
  <c r="F22" i="1"/>
  <c r="G22" i="1" s="1"/>
  <c r="I22" i="1" s="1"/>
  <c r="E73" i="2"/>
  <c r="E58" i="2"/>
  <c r="F43" i="1"/>
  <c r="G43" i="1" s="1"/>
  <c r="J43" i="1" s="1"/>
  <c r="F48" i="1"/>
  <c r="G48" i="1" s="1"/>
  <c r="I48" i="1" s="1"/>
  <c r="F96" i="1"/>
  <c r="G96" i="1" s="1"/>
  <c r="J96" i="1" s="1"/>
  <c r="F97" i="1"/>
  <c r="G97" i="1" s="1"/>
  <c r="K97" i="1" s="1"/>
  <c r="F40" i="1"/>
  <c r="G40" i="1" s="1"/>
  <c r="I40" i="1" s="1"/>
  <c r="F52" i="1"/>
  <c r="G52" i="1" s="1"/>
  <c r="I52" i="1" s="1"/>
  <c r="F122" i="1"/>
  <c r="G122" i="1" s="1"/>
  <c r="F28" i="1"/>
  <c r="G28" i="1" s="1"/>
  <c r="I28" i="1" s="1"/>
  <c r="E62" i="2"/>
  <c r="E38" i="2"/>
  <c r="F84" i="1"/>
  <c r="G84" i="1" s="1"/>
  <c r="I84" i="1" s="1"/>
  <c r="F113" i="1"/>
  <c r="G113" i="1" s="1"/>
  <c r="K113" i="1" s="1"/>
  <c r="F63" i="1"/>
  <c r="G63" i="1" s="1"/>
  <c r="I63" i="1" s="1"/>
  <c r="F114" i="1"/>
  <c r="G114" i="1" s="1"/>
  <c r="K114" i="1" s="1"/>
  <c r="E40" i="2"/>
  <c r="E70" i="2"/>
  <c r="C11" i="1"/>
  <c r="C12" i="1"/>
  <c r="O150" i="1" l="1"/>
  <c r="O148" i="1"/>
  <c r="O149" i="1"/>
  <c r="O144" i="1"/>
  <c r="O60" i="1"/>
  <c r="O106" i="1"/>
  <c r="O94" i="1"/>
  <c r="O124" i="1"/>
  <c r="O100" i="1"/>
  <c r="O95" i="1"/>
  <c r="O117" i="1"/>
  <c r="O75" i="1"/>
  <c r="O131" i="1"/>
  <c r="O123" i="1"/>
  <c r="O116" i="1"/>
  <c r="O126" i="1"/>
  <c r="O91" i="1"/>
  <c r="O111" i="1"/>
  <c r="O105" i="1"/>
  <c r="O128" i="1"/>
  <c r="O109" i="1"/>
  <c r="O120" i="1"/>
  <c r="O112" i="1"/>
  <c r="O143" i="1"/>
  <c r="O134" i="1"/>
  <c r="O140" i="1"/>
  <c r="O142" i="1"/>
  <c r="O118" i="1"/>
  <c r="O93" i="1"/>
  <c r="O130" i="1"/>
  <c r="O113" i="1"/>
  <c r="O77" i="1"/>
  <c r="O115" i="1"/>
  <c r="O63" i="1"/>
  <c r="O147" i="1"/>
  <c r="O129" i="1"/>
  <c r="O125" i="1"/>
  <c r="O84" i="1"/>
  <c r="O54" i="1"/>
  <c r="O53" i="1"/>
  <c r="O107" i="1"/>
  <c r="O96" i="1"/>
  <c r="O122" i="1"/>
  <c r="O64" i="1"/>
  <c r="O121" i="1"/>
  <c r="O141" i="1"/>
  <c r="O138" i="1"/>
  <c r="O52" i="1"/>
  <c r="O98" i="1"/>
  <c r="O79" i="1"/>
  <c r="O102" i="1"/>
  <c r="O104" i="1"/>
  <c r="O137" i="1"/>
  <c r="O89" i="1"/>
  <c r="O81" i="1"/>
  <c r="O132" i="1"/>
  <c r="O146" i="1"/>
  <c r="O90" i="1"/>
  <c r="C15" i="1"/>
  <c r="O66" i="1"/>
  <c r="O133" i="1"/>
  <c r="O92" i="1"/>
  <c r="O99" i="1"/>
  <c r="O119" i="1"/>
  <c r="O114" i="1"/>
  <c r="O110" i="1"/>
  <c r="O145" i="1"/>
  <c r="O70" i="1"/>
  <c r="O139" i="1"/>
  <c r="O127" i="1"/>
  <c r="O135" i="1"/>
  <c r="O51" i="1"/>
  <c r="O72" i="1"/>
  <c r="O97" i="1"/>
  <c r="O136" i="1"/>
  <c r="O101" i="1"/>
  <c r="O108" i="1"/>
  <c r="O103" i="1"/>
  <c r="C16" i="1"/>
  <c r="D18" i="1" s="1"/>
  <c r="J122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<sst xmlns="http://schemas.openxmlformats.org/spreadsheetml/2006/main" count="1111" uniqueCount="493">
  <si>
    <t>JAVSO..47..105</t>
  </si>
  <si>
    <t>JAVSO..44…69</t>
  </si>
  <si>
    <t>JAVSO..45..121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</si>
  <si>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</si>
  <si>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</si>
  <si>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</si>
  <si>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</si>
  <si>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</si>
  <si>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</si>
  <si>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</si>
  <si>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</si>
  <si>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</si>
  <si>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</si>
  <si>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</si>
  <si>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</si>
  <si>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</si>
  <si>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</si>
  <si>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</si>
  <si>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</si>
  <si>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</si>
  <si>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</si>
  <si>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</si>
  <si>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</si>
  <si>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</si>
  <si>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</si>
  <si>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</si>
  <si>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</si>
  <si>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</si>
  <si>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</si>
  <si>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phe</t>
  </si>
  <si>
    <t>K</t>
  </si>
  <si>
    <t>B</t>
  </si>
  <si>
    <t>v</t>
  </si>
  <si>
    <t>JAAVSO 5,85</t>
  </si>
  <si>
    <t>IBVS 1446</t>
  </si>
  <si>
    <t>AN 302,1,53</t>
  </si>
  <si>
    <t>BAV-M 32</t>
  </si>
  <si>
    <t>IBVS 1908</t>
  </si>
  <si>
    <t>Mavrofridis G</t>
  </si>
  <si>
    <t>BBSAG Bull.58</t>
  </si>
  <si>
    <t>Stefanopoulos G</t>
  </si>
  <si>
    <t>BAV-M 38</t>
  </si>
  <si>
    <t>Paschke A</t>
  </si>
  <si>
    <t>BBSAG Bull.86</t>
  </si>
  <si>
    <t>BAAVSS 63,19</t>
  </si>
  <si>
    <t>BAV-M 46</t>
  </si>
  <si>
    <t>BBSAG Bull.88</t>
  </si>
  <si>
    <t>IBVS 3552</t>
  </si>
  <si>
    <t>IBVS 3423</t>
  </si>
  <si>
    <t>IBVS 4097</t>
  </si>
  <si>
    <t>Diethelm R</t>
  </si>
  <si>
    <t>BBSAG Bull.100</t>
  </si>
  <si>
    <t>Blaettler E</t>
  </si>
  <si>
    <t>BBSAG Bull.103</t>
  </si>
  <si>
    <t>ccd</t>
  </si>
  <si>
    <t>I</t>
  </si>
  <si>
    <t>W.Kleikamp</t>
  </si>
  <si>
    <t>IBVS 4711</t>
  </si>
  <si>
    <t>II</t>
  </si>
  <si>
    <t>IBVS 0530</t>
  </si>
  <si>
    <t>EA/DM</t>
  </si>
  <si>
    <t>IBVS 5672</t>
  </si>
  <si>
    <t>IBVS 5694</t>
  </si>
  <si>
    <t>RX Ari / GSC 1765-0910</t>
  </si>
  <si>
    <t># of data points:</t>
  </si>
  <si>
    <t>My time zone &gt;&gt;&gt;&gt;&gt;</t>
  </si>
  <si>
    <t>(PST=8, PDT=MDT=7, MDT=CST=6, etc.)</t>
  </si>
  <si>
    <t>JD today</t>
  </si>
  <si>
    <t>New Cycle</t>
  </si>
  <si>
    <t>IBVS 5745</t>
  </si>
  <si>
    <t>Start of linear fit &gt;&gt;&gt;&gt;&gt;&gt;&gt;&gt;&gt;&gt;&gt;&gt;&gt;&gt;&gt;&gt;&gt;&gt;&gt;&gt;&gt;</t>
  </si>
  <si>
    <t>IBVS 5875</t>
  </si>
  <si>
    <t>IBVS 5843</t>
  </si>
  <si>
    <t>IBVS 5960</t>
  </si>
  <si>
    <t>IBVS 6018</t>
  </si>
  <si>
    <t>JAVSO..36..171</t>
  </si>
  <si>
    <t>JAVSO..37...44</t>
  </si>
  <si>
    <t>JAVSO..38..183</t>
  </si>
  <si>
    <t>JAVSO..39..177</t>
  </si>
  <si>
    <t>IBVS 6042</t>
  </si>
  <si>
    <t>Add cycle</t>
  </si>
  <si>
    <t>Old Cycle</t>
  </si>
  <si>
    <t>JAVSO..41..122</t>
  </si>
  <si>
    <t>IBVS 6118</t>
  </si>
  <si>
    <t>JAVSO..42..426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</si>
  <si>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</si>
  <si>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</si>
  <si>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</si>
  <si>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</si>
  <si>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</si>
  <si>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</si>
  <si>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</si>
  <si>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</si>
  <si>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</si>
  <si>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</si>
  <si>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</si>
  <si>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</si>
  <si>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</si>
  <si>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2428829.231 </t>
  </si>
  <si>
    <t> 22.10.1937 17:32 </t>
  </si>
  <si>
    <t> 0.005 </t>
  </si>
  <si>
    <t>V </t>
  </si>
  <si>
    <t> F.Lause </t>
  </si>
  <si>
    <t> AN 266.237 </t>
  </si>
  <si>
    <t>2428832.312 </t>
  </si>
  <si>
    <t> 25.10.1937 19:29 </t>
  </si>
  <si>
    <t>2428833.357 </t>
  </si>
  <si>
    <t> 26.10.1937 20:34 </t>
  </si>
  <si>
    <t> 0.013 </t>
  </si>
  <si>
    <t>2428834.390 </t>
  </si>
  <si>
    <t> 27.10.1937 21:21 </t>
  </si>
  <si>
    <t> 0.016 </t>
  </si>
  <si>
    <t>2428837.456 </t>
  </si>
  <si>
    <t> 30.10.1937 22:56 </t>
  </si>
  <si>
    <t> -0.007 </t>
  </si>
  <si>
    <t>2428865.262 </t>
  </si>
  <si>
    <t> 27.11.1937 18:17 </t>
  </si>
  <si>
    <t> -0.001 </t>
  </si>
  <si>
    <t>2428866.291 </t>
  </si>
  <si>
    <t> 28.11.1937 18:59 </t>
  </si>
  <si>
    <t>2428867.325 </t>
  </si>
  <si>
    <t> 29.11.1937 19:48 </t>
  </si>
  <si>
    <t> 0.003 </t>
  </si>
  <si>
    <t>2428897.172 </t>
  </si>
  <si>
    <t> 29.12.1937 16:07 </t>
  </si>
  <si>
    <t> -0.009 </t>
  </si>
  <si>
    <t>2428899.230 </t>
  </si>
  <si>
    <t> 31.12.1937 17:31 </t>
  </si>
  <si>
    <t> -0.010 </t>
  </si>
  <si>
    <t>2428902.320 </t>
  </si>
  <si>
    <t> 03.01.1938 19:40 </t>
  </si>
  <si>
    <t>2428934.240 </t>
  </si>
  <si>
    <t> 04.02.1938 17:45 </t>
  </si>
  <si>
    <t> -0.008 </t>
  </si>
  <si>
    <t>2428935.261 </t>
  </si>
  <si>
    <t> 05.02.1938 18:15 </t>
  </si>
  <si>
    <t> -0.016 </t>
  </si>
  <si>
    <t>2428936.307 </t>
  </si>
  <si>
    <t> 06.02.1938 19:22 </t>
  </si>
  <si>
    <t> 0.000 </t>
  </si>
  <si>
    <t>2428937.313 </t>
  </si>
  <si>
    <t> 07.02.1938 19:30 </t>
  </si>
  <si>
    <t> -0.023 </t>
  </si>
  <si>
    <t>2437572.8096 </t>
  </si>
  <si>
    <t> 30.09.1961 07:25 </t>
  </si>
  <si>
    <t> -0.0000 </t>
  </si>
  <si>
    <t>E </t>
  </si>
  <si>
    <t>?</t>
  </si>
  <si>
    <t> G.McCluskey </t>
  </si>
  <si>
    <t> AJ 71.528 </t>
  </si>
  <si>
    <t>2437637.6761 </t>
  </si>
  <si>
    <t> 04.12.1961 04:13 </t>
  </si>
  <si>
    <t> 0.0000 </t>
  </si>
  <si>
    <t>2437639.7353 </t>
  </si>
  <si>
    <t> 06.12.1961 05:38 </t>
  </si>
  <si>
    <t>2437984.6600 </t>
  </si>
  <si>
    <t> 16.11.1962 03:50 </t>
  </si>
  <si>
    <t>2438398.5679 </t>
  </si>
  <si>
    <t> 04.01.1964 01:37 </t>
  </si>
  <si>
    <t> -0.0018 </t>
  </si>
  <si>
    <t>2440859.3944 </t>
  </si>
  <si>
    <t> 29.09.1970 21:27 </t>
  </si>
  <si>
    <t> 0.0186 </t>
  </si>
  <si>
    <t> H.Donmez </t>
  </si>
  <si>
    <t>IBVS 530 </t>
  </si>
  <si>
    <t>2441661.474 </t>
  </si>
  <si>
    <t> 09.12.1972 23:22 </t>
  </si>
  <si>
    <t> 0.020 </t>
  </si>
  <si>
    <t> R.Akinci </t>
  </si>
  <si>
    <t>IBVS 937 </t>
  </si>
  <si>
    <t>2442011.537 </t>
  </si>
  <si>
    <t> 25.11.1973 00:53 </t>
  </si>
  <si>
    <t> 0.010 </t>
  </si>
  <si>
    <t> B.Small </t>
  </si>
  <si>
    <t> AVSJ 5.85 </t>
  </si>
  <si>
    <t>2442012.571 </t>
  </si>
  <si>
    <t> 26.11.1973 01:42 </t>
  </si>
  <si>
    <t> 0.014 </t>
  </si>
  <si>
    <t>2442045.521 </t>
  </si>
  <si>
    <t> 29.12.1973 00:30 </t>
  </si>
  <si>
    <t>2442046.545 </t>
  </si>
  <si>
    <t> 30.12.1973 01:04 </t>
  </si>
  <si>
    <t>2442047.597 </t>
  </si>
  <si>
    <t> 31.12.1973 02:19 </t>
  </si>
  <si>
    <t> 0.033 </t>
  </si>
  <si>
    <t>2443026.748 </t>
  </si>
  <si>
    <t> 05.09.1976 05:57 </t>
  </si>
  <si>
    <t> 0.009 </t>
  </si>
  <si>
    <t> D.Ruokonen </t>
  </si>
  <si>
    <t> AOEB 8 </t>
  </si>
  <si>
    <t>2443026.756 </t>
  </si>
  <si>
    <t> 05.09.1976 06:08 </t>
  </si>
  <si>
    <t> 0.017 </t>
  </si>
  <si>
    <t> G.Wedemayer </t>
  </si>
  <si>
    <t>2443028.814 </t>
  </si>
  <si>
    <t> 07.09.1976 07:32 </t>
  </si>
  <si>
    <t> G.Samolyk </t>
  </si>
  <si>
    <t>2443094.696 </t>
  </si>
  <si>
    <t> 12.11.1976 04:42 </t>
  </si>
  <si>
    <t> 0.002 </t>
  </si>
  <si>
    <t>2443398.4376 </t>
  </si>
  <si>
    <t> 11.09.1977 22:30 </t>
  </si>
  <si>
    <t> 0.0040 </t>
  </si>
  <si>
    <t> O.Tümer </t>
  </si>
  <si>
    <t>IBVS 1449 </t>
  </si>
  <si>
    <t>2443848.398 </t>
  </si>
  <si>
    <t> 05.12.1978 21:33 </t>
  </si>
  <si>
    <t> 0.018 </t>
  </si>
  <si>
    <t> D.Lichtenknecker </t>
  </si>
  <si>
    <t>BAVM 31 </t>
  </si>
  <si>
    <t>2444166.526 </t>
  </si>
  <si>
    <t> 20.10.1979 00:37 </t>
  </si>
  <si>
    <t>BAVM 32 </t>
  </si>
  <si>
    <t>2444227.3112 </t>
  </si>
  <si>
    <t> 19.12.1979 19:28 </t>
  </si>
  <si>
    <t> 0.0287 </t>
  </si>
  <si>
    <t> Z.Aslan et al. </t>
  </si>
  <si>
    <t>IBVS 1908 </t>
  </si>
  <si>
    <t>2444622.662 </t>
  </si>
  <si>
    <t> 18.01.1981 03:53 </t>
  </si>
  <si>
    <t> G.Hanson </t>
  </si>
  <si>
    <t>2444959.354 </t>
  </si>
  <si>
    <t> 20.12.1981 20:29 </t>
  </si>
  <si>
    <t> 0.007 </t>
  </si>
  <si>
    <t> G.Mavrofridis </t>
  </si>
  <si>
    <t> BBS 58 </t>
  </si>
  <si>
    <t>2444959.355 </t>
  </si>
  <si>
    <t> 20.12.1981 20:31 </t>
  </si>
  <si>
    <t> 0.008 </t>
  </si>
  <si>
    <t> G.Stefanopoulos </t>
  </si>
  <si>
    <t>2445315.602 </t>
  </si>
  <si>
    <t> 12.12.1982 02:26 </t>
  </si>
  <si>
    <t>2445352.673 </t>
  </si>
  <si>
    <t> 18.01.1983 04:09 </t>
  </si>
  <si>
    <t>2445652.306 </t>
  </si>
  <si>
    <t> 13.11.1983 19:20 </t>
  </si>
  <si>
    <t> 0.021 </t>
  </si>
  <si>
    <t> W.Braune </t>
  </si>
  <si>
    <t>BAVM 38 </t>
  </si>
  <si>
    <t>2446114.618 </t>
  </si>
  <si>
    <t> 18.02.1985 02:49 </t>
  </si>
  <si>
    <t> 0.031 </t>
  </si>
  <si>
    <t>2446350.375 </t>
  </si>
  <si>
    <t> 11.10.1985 21:00 </t>
  </si>
  <si>
    <t> 0.004 </t>
  </si>
  <si>
    <t> A.Paschke </t>
  </si>
  <si>
    <t> BBS 86 </t>
  </si>
  <si>
    <t>2446385.3982 </t>
  </si>
  <si>
    <t> 15.11.1985 21:33 </t>
  </si>
  <si>
    <t> 0.0196 </t>
  </si>
  <si>
    <t> R.Pickard </t>
  </si>
  <si>
    <t> VSSC 63.21 </t>
  </si>
  <si>
    <t>2446698.393 </t>
  </si>
  <si>
    <t> 24.09.1986 21:25 </t>
  </si>
  <si>
    <t>BAVM 46 </t>
  </si>
  <si>
    <t>2446774.582 </t>
  </si>
  <si>
    <t> 10.12.1986 01:58 </t>
  </si>
  <si>
    <t>2447113.330 </t>
  </si>
  <si>
    <t> 13.11.1987 19:55 </t>
  </si>
  <si>
    <t> 0.006 </t>
  </si>
  <si>
    <t> BBS 88 </t>
  </si>
  <si>
    <t>2447121.5806 </t>
  </si>
  <si>
    <t> 22.11.1987 01:56 </t>
  </si>
  <si>
    <t> 0.0194 </t>
  </si>
  <si>
    <t> D.B.Caton et al. </t>
  </si>
  <si>
    <t>IBVS 3552 </t>
  </si>
  <si>
    <t>2447151.412 </t>
  </si>
  <si>
    <t> 21.12.1987 21:53 </t>
  </si>
  <si>
    <t>2447208.5771 </t>
  </si>
  <si>
    <t> 17.02.1988 01:51 </t>
  </si>
  <si>
    <t> 0.0125 </t>
  </si>
  <si>
    <t>2447473.7105 </t>
  </si>
  <si>
    <t> 08.11.1988 05:03 </t>
  </si>
  <si>
    <t> 0.0172 </t>
  </si>
  <si>
    <t>2447539.611 </t>
  </si>
  <si>
    <t> 13.01.1989 02:39 </t>
  </si>
  <si>
    <t> 0.022 </t>
  </si>
  <si>
    <t>2447780.5108 </t>
  </si>
  <si>
    <t> 11.09.1989 00:15 </t>
  </si>
  <si>
    <t> -0.0110 </t>
  </si>
  <si>
    <t> Hanzl &amp; Svoboda </t>
  </si>
  <si>
    <t>IBVS 3423 </t>
  </si>
  <si>
    <t>2447855.7043 </t>
  </si>
  <si>
    <t> 25.11.1989 04:54 </t>
  </si>
  <si>
    <t> 0.0198 </t>
  </si>
  <si>
    <t> Smith &amp; Caton </t>
  </si>
  <si>
    <t>IBVS 5745 </t>
  </si>
  <si>
    <t>2448137.822 </t>
  </si>
  <si>
    <t> 03.09.1990 07:43 </t>
  </si>
  <si>
    <t>2448262.3951 </t>
  </si>
  <si>
    <t> 05.01.1991 21:28 </t>
  </si>
  <si>
    <t> 0.0083 </t>
  </si>
  <si>
    <t> D.Hanzl </t>
  </si>
  <si>
    <t>IBVS 4097 </t>
  </si>
  <si>
    <t>2448262.3965 </t>
  </si>
  <si>
    <t> 05.01.1991 21:30 </t>
  </si>
  <si>
    <t> 0.0097 </t>
  </si>
  <si>
    <t>G</t>
  </si>
  <si>
    <t>2448625.337 </t>
  </si>
  <si>
    <t> 03.01.1992 20:05 </t>
  </si>
  <si>
    <t> R.Diethelm </t>
  </si>
  <si>
    <t> BBS 100 </t>
  </si>
  <si>
    <t>2448676.3178 </t>
  </si>
  <si>
    <t> 23.02.1992 19:37 </t>
  </si>
  <si>
    <t> 0.0214 </t>
  </si>
  <si>
    <t> E.Blättler </t>
  </si>
  <si>
    <t>2448956.368 </t>
  </si>
  <si>
    <t> 29.11.1992 20:49 </t>
  </si>
  <si>
    <t> BBS 103 </t>
  </si>
  <si>
    <t>2449666.8107 </t>
  </si>
  <si>
    <t> 10.11.1994 07:27 </t>
  </si>
  <si>
    <t> 0.0141 </t>
  </si>
  <si>
    <t>C </t>
  </si>
  <si>
    <t>ns</t>
  </si>
  <si>
    <t> G.Lubcke </t>
  </si>
  <si>
    <t>2449696.6745 </t>
  </si>
  <si>
    <t> 10.12.1994 04:11 </t>
  </si>
  <si>
    <t> 0.0187 </t>
  </si>
  <si>
    <t>2450041.611 </t>
  </si>
  <si>
    <t> 20.11.1995 02:39 </t>
  </si>
  <si>
    <t> 0.030 </t>
  </si>
  <si>
    <t> S.Cook </t>
  </si>
  <si>
    <t>2451146.3969 </t>
  </si>
  <si>
    <t> 28.11.1998 21:31 </t>
  </si>
  <si>
    <t> 0.0277 </t>
  </si>
  <si>
    <t>-I</t>
  </si>
  <si>
    <t> W.Kleikamp </t>
  </si>
  <si>
    <t>BAVM 117 </t>
  </si>
  <si>
    <t>2452235.7547 </t>
  </si>
  <si>
    <t> 22.11.2001 06:06 </t>
  </si>
  <si>
    <t>13439</t>
  </si>
  <si>
    <t> 0.0412 </t>
  </si>
  <si>
    <t> S.Dvorak </t>
  </si>
  <si>
    <t>2452265.6128 </t>
  </si>
  <si>
    <t> 22.12.2001 02:42 </t>
  </si>
  <si>
    <t>13468</t>
  </si>
  <si>
    <t> 0.0401 </t>
  </si>
  <si>
    <t>2452299.5906 </t>
  </si>
  <si>
    <t> 25.01.2002 02:10 </t>
  </si>
  <si>
    <t>13501</t>
  </si>
  <si>
    <t> 0.0403 </t>
  </si>
  <si>
    <t>2452616.7182 </t>
  </si>
  <si>
    <t> 08.12.2002 05:14 </t>
  </si>
  <si>
    <t>13809</t>
  </si>
  <si>
    <t> 0.0431 </t>
  </si>
  <si>
    <t>2452644.5186 </t>
  </si>
  <si>
    <t> 05.01.2003 00:26 </t>
  </si>
  <si>
    <t>13836</t>
  </si>
  <si>
    <t> 0.0436 </t>
  </si>
  <si>
    <t>2452911.2006 </t>
  </si>
  <si>
    <t> 28.09.2003 16:48 </t>
  </si>
  <si>
    <t>14095</t>
  </si>
  <si>
    <t> 0.0524 </t>
  </si>
  <si>
    <t> C.-H.Kim et al. </t>
  </si>
  <si>
    <t>IBVS 5694 </t>
  </si>
  <si>
    <t>2452923.0394 </t>
  </si>
  <si>
    <t> 10.10.2003 12:56 </t>
  </si>
  <si>
    <t>14106.5</t>
  </si>
  <si>
    <t> 0.0505 </t>
  </si>
  <si>
    <t>2453262.3003 </t>
  </si>
  <si>
    <t> 13.09.2004 19:12 </t>
  </si>
  <si>
    <t>14436</t>
  </si>
  <si>
    <t> 0.0497 </t>
  </si>
  <si>
    <t> Nakajima </t>
  </si>
  <si>
    <t>VSB 43 </t>
  </si>
  <si>
    <t>2453340.5585 </t>
  </si>
  <si>
    <t> 01.12.2004 01:24 </t>
  </si>
  <si>
    <t>14512</t>
  </si>
  <si>
    <t> 0.0563 </t>
  </si>
  <si>
    <t> W.Ogloza et al. </t>
  </si>
  <si>
    <t>IBVS 5843 </t>
  </si>
  <si>
    <t>2453341.5820 </t>
  </si>
  <si>
    <t> 02.12.2004 01:58 </t>
  </si>
  <si>
    <t>14513</t>
  </si>
  <si>
    <t> 0.0502 </t>
  </si>
  <si>
    <t>2453731.8155 </t>
  </si>
  <si>
    <t> 27.12.2005 07:34 </t>
  </si>
  <si>
    <t>14892</t>
  </si>
  <si>
    <t> 0.0554 </t>
  </si>
  <si>
    <t> R. Nelson </t>
  </si>
  <si>
    <t>IBVS 5672 </t>
  </si>
  <si>
    <t>2454388.7240 </t>
  </si>
  <si>
    <t> 15.10.2007 05:22 </t>
  </si>
  <si>
    <t>15530</t>
  </si>
  <si>
    <t> 0.0625 </t>
  </si>
  <si>
    <t> J.Bialozynski </t>
  </si>
  <si>
    <t>JAAVSO 36(2);171 </t>
  </si>
  <si>
    <t>2454451.5281 </t>
  </si>
  <si>
    <t> 17.12.2007 00:40 </t>
  </si>
  <si>
    <t>15591</t>
  </si>
  <si>
    <t> 0.0594 </t>
  </si>
  <si>
    <t>2454769.6778 </t>
  </si>
  <si>
    <t> 30.10.2008 04:16 </t>
  </si>
  <si>
    <t>15900</t>
  </si>
  <si>
    <t> 0.0547 </t>
  </si>
  <si>
    <t> JAAVSO 37;44 </t>
  </si>
  <si>
    <t>2454803.6572 </t>
  </si>
  <si>
    <t> 03.12.2008 03:46 </t>
  </si>
  <si>
    <t>15933</t>
  </si>
  <si>
    <t> 0.0564 </t>
  </si>
  <si>
    <t>R</t>
  </si>
  <si>
    <t> R.Nelson </t>
  </si>
  <si>
    <t>IBVS 5875 </t>
  </si>
  <si>
    <t>2454870.5838 </t>
  </si>
  <si>
    <t> 08.02.2009 02:00 </t>
  </si>
  <si>
    <t>15998</t>
  </si>
  <si>
    <t> 0.0574 </t>
  </si>
  <si>
    <t>2455147.5569 </t>
  </si>
  <si>
    <t> 12.11.2009 01:21 </t>
  </si>
  <si>
    <t>16267</t>
  </si>
  <si>
    <t> 0.0611 </t>
  </si>
  <si>
    <t> JAAVSO 38;120 </t>
  </si>
  <si>
    <t>2455500.7173 </t>
  </si>
  <si>
    <t> 31.10.2010 05:12 </t>
  </si>
  <si>
    <t>16610</t>
  </si>
  <si>
    <t> 0.0597 </t>
  </si>
  <si>
    <t> R.Poklar </t>
  </si>
  <si>
    <t> JAAVSO 39;177 </t>
  </si>
  <si>
    <t>2455532.6411 </t>
  </si>
  <si>
    <t> 02.12.2010 03:23 </t>
  </si>
  <si>
    <t>16641</t>
  </si>
  <si>
    <t> 0.0651 </t>
  </si>
  <si>
    <t>IBVS 5960 </t>
  </si>
  <si>
    <t>2455850.799 </t>
  </si>
  <si>
    <t> 16.10.2011 07:10 </t>
  </si>
  <si>
    <t>16950</t>
  </si>
  <si>
    <t> 0.069 </t>
  </si>
  <si>
    <t>IBVS 6018 </t>
  </si>
  <si>
    <t>2455856.4602 </t>
  </si>
  <si>
    <t> 21.10.2011 23:02 </t>
  </si>
  <si>
    <t>16955.5</t>
  </si>
  <si>
    <t> 0.0669 </t>
  </si>
  <si>
    <t> F.Agerer </t>
  </si>
  <si>
    <t>BAVM 225 </t>
  </si>
  <si>
    <t>2455901.249 </t>
  </si>
  <si>
    <t> 05.12.2011 17:58 </t>
  </si>
  <si>
    <t>16999</t>
  </si>
  <si>
    <t> 0.067 </t>
  </si>
  <si>
    <t> D.Böhme </t>
  </si>
  <si>
    <t>2455913.591 </t>
  </si>
  <si>
    <t> 18.12.2011 02:11 </t>
  </si>
  <si>
    <t>17011</t>
  </si>
  <si>
    <t> 0.053 </t>
  </si>
  <si>
    <t> C.Stephan </t>
  </si>
  <si>
    <t>VSB 53 </t>
  </si>
  <si>
    <t>2455946.5527 </t>
  </si>
  <si>
    <t> 20.01.2012 01:15 </t>
  </si>
  <si>
    <t>17043</t>
  </si>
  <si>
    <t> 0.0671 </t>
  </si>
  <si>
    <t> JAAVSO 41;122 </t>
  </si>
  <si>
    <t>2456262.6536 </t>
  </si>
  <si>
    <t> 01.12.2012 03:41 </t>
  </si>
  <si>
    <t>17350</t>
  </si>
  <si>
    <t> 0.0728 </t>
  </si>
  <si>
    <t>IBVS 6042 </t>
  </si>
  <si>
    <t>2456610.6607 </t>
  </si>
  <si>
    <t> 14.11.2013 03:51 </t>
  </si>
  <si>
    <t>17688</t>
  </si>
  <si>
    <t> 0.0663 </t>
  </si>
  <si>
    <t> JAAVSO 42;426 </t>
  </si>
  <si>
    <t>2456630.2269 </t>
  </si>
  <si>
    <t> 03.12.2013 17:26 </t>
  </si>
  <si>
    <t>17707</t>
  </si>
  <si>
    <t> 0.0696 </t>
  </si>
  <si>
    <t>BAVM 234 </t>
  </si>
  <si>
    <t>2456978.2404 </t>
  </si>
  <si>
    <t> 16.11.2014 17:46 </t>
  </si>
  <si>
    <t>18045</t>
  </si>
  <si>
    <t> 0.0695 </t>
  </si>
  <si>
    <t>BAVM 239 </t>
  </si>
  <si>
    <t>s5</t>
  </si>
  <si>
    <t>s6</t>
  </si>
  <si>
    <t>s7</t>
  </si>
  <si>
    <t>IBVS 0937</t>
  </si>
  <si>
    <t>BAD?</t>
  </si>
  <si>
    <t>IBVS 6154</t>
  </si>
  <si>
    <t>OEJV 0179</t>
  </si>
  <si>
    <t>JAVSO..46..184</t>
  </si>
  <si>
    <t>JAVSO..48…87</t>
  </si>
  <si>
    <t>OEJV 0211</t>
  </si>
  <si>
    <t>JAVSO 49, 108</t>
  </si>
  <si>
    <t>JAVSO, 48, 87</t>
  </si>
  <si>
    <t>JAVSO, 49, 108</t>
  </si>
  <si>
    <t>JBAV, 60</t>
  </si>
  <si>
    <t>JAVSO, 50, 133</t>
  </si>
  <si>
    <t>JAAVSO 51, 134</t>
  </si>
  <si>
    <t>JBAV, 79</t>
  </si>
  <si>
    <t>Next ToM-P</t>
  </si>
  <si>
    <t>Next ToM-S</t>
  </si>
  <si>
    <t xml:space="preserve">Mag </t>
  </si>
  <si>
    <t>VSX</t>
  </si>
  <si>
    <t>9.40-10.1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</si>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</sst>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10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2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36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9" fillId="0" borderId="0" xfId="43" applyAlignment="1">
      <alignment horizontal="left"/>
    </xf>
    <xf numFmtId="0" fontId="9" fillId="0" borderId="0" xfId="43" applyAlignment="1">
      <alignment horizont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43" fontId="38" fillId="0" borderId="0" xfId="49" applyFont="1" applyBorder="1"/>
    <xf numFmtId="165" fontId="38" fillId="0" borderId="0" xfId="0" applyNumberFormat="1" applyFont="1" applyAlignment="1">
      <alignment horizontal="left" vertical="center" wrapText="1"/>
    </xf>
    <xf numFmtId="166" fontId="38" fillId="0" borderId="0" xfId="0" applyNumberFormat="1" applyFont="1" applyAlignment="1" applyProtection="1">
      <alignment horizontal="left" vertical="center" wrapText="1"/>
      <protection locked="0"/>
    </xf>
    <xf numFmtId="43" fontId="38" fillId="0" borderId="0" xfId="49" applyFont="1" applyBorder="1" applyAlignment="1">
      <alignment horizontal="center"/>
    </xf>
    <xf numFmtId="0" fontId="0" fillId="0" borderId="10" xfId="0" applyBorder="1" applyAlignment="1">
      <alignment horizontal="left"/>
    </xf>
    <xf numFmtId="0" fontId="6" fillId="0" borderId="0" xfId="0" applyFont="1" applyAlignment="1"/>
    <xf numFmtId="0" fontId="6" fillId="25" borderId="18" xfId="0" applyFont="1" applyFill="1" applyBorder="1" applyAlignment="1">
      <alignment horizontal="right"/>
    </xf>
    <xf numFmtId="0" fontId="6" fillId="25" borderId="19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right"/>
    </xf>
    <xf numFmtId="0" fontId="42" fillId="0" borderId="21" xfId="0" applyFont="1" applyBorder="1" applyAlignment="1"/>
    <xf numFmtId="0" fontId="40" fillId="0" borderId="20" xfId="0" applyFont="1" applyBorder="1" applyAlignment="1">
      <alignment horizontal="right" vertical="top"/>
    </xf>
    <xf numFmtId="0" fontId="41" fillId="0" borderId="21" xfId="0" applyFont="1" applyBorder="1" applyAlignment="1">
      <alignment horizontal="right" vertical="top"/>
    </xf>
    <xf numFmtId="22" fontId="41" fillId="0" borderId="21" xfId="0" applyNumberFormat="1" applyFont="1" applyBorder="1" applyAlignment="1">
      <alignment horizontal="right"/>
    </xf>
    <xf numFmtId="22" fontId="41" fillId="0" borderId="22" xfId="0" applyNumberFormat="1" applyFont="1" applyBorder="1" applyAlignment="1">
      <alignment horizontal="right" vertical="top"/>
    </xf>
    <xf numFmtId="0" fontId="40" fillId="0" borderId="23" xfId="0" applyFont="1" applyBorder="1" applyAlignment="1">
      <alignment horizontal="right" vertical="top"/>
    </xf>
    <xf numFmtId="0" fontId="38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Ari - O-C Diagr.</a:t>
            </a:r>
          </a:p>
        </c:rich>
      </c:tx>
      <c:layout>
        <c:manualLayout>
          <c:xMode val="edge"/>
          <c:yMode val="edge"/>
          <c:x val="0.381426898752083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69252958613219"/>
          <c:w val="0.80099632209447891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5D-4C51-A5A4-A6E8DC4A03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5.9999999999999995E-4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2.2000000000000001E-3</c:v>
                  </c:pt>
                  <c:pt idx="81">
                    <c:v>2.2000000000000001E-3</c:v>
                  </c:pt>
                  <c:pt idx="82">
                    <c:v>0</c:v>
                  </c:pt>
                  <c:pt idx="83">
                    <c:v>2.9999999999999997E-4</c:v>
                  </c:pt>
                  <c:pt idx="84">
                    <c:v>1.4E-3</c:v>
                  </c:pt>
                  <c:pt idx="85">
                    <c:v>2.0000000000000001E-4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4.0000000000000002E-4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2.0000000000000001E-4</c:v>
                  </c:pt>
                  <c:pt idx="101">
                    <c:v>2.0999999999999999E-3</c:v>
                  </c:pt>
                  <c:pt idx="102">
                    <c:v>3.0000000000000001E-3</c:v>
                  </c:pt>
                  <c:pt idx="103">
                    <c:v>4.0000000000000002E-4</c:v>
                  </c:pt>
                  <c:pt idx="104">
                    <c:v>5.3E-3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8.0000000000000004E-4</c:v>
                  </c:pt>
                  <c:pt idx="124">
                    <c:v>8.9999999999999998E-4</c:v>
                  </c:pt>
                  <c:pt idx="125">
                    <c:v>1E-4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1E-4</c:v>
                  </c:pt>
                  <c:pt idx="12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5.9999999999999995E-4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2.2000000000000001E-3</c:v>
                  </c:pt>
                  <c:pt idx="81">
                    <c:v>2.2000000000000001E-3</c:v>
                  </c:pt>
                  <c:pt idx="82">
                    <c:v>0</c:v>
                  </c:pt>
                  <c:pt idx="83">
                    <c:v>2.9999999999999997E-4</c:v>
                  </c:pt>
                  <c:pt idx="84">
                    <c:v>1.4E-3</c:v>
                  </c:pt>
                  <c:pt idx="85">
                    <c:v>2.0000000000000001E-4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4.0000000000000002E-4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2.0000000000000001E-4</c:v>
                  </c:pt>
                  <c:pt idx="101">
                    <c:v>2.0999999999999999E-3</c:v>
                  </c:pt>
                  <c:pt idx="102">
                    <c:v>3.0000000000000001E-3</c:v>
                  </c:pt>
                  <c:pt idx="103">
                    <c:v>4.0000000000000002E-4</c:v>
                  </c:pt>
                  <c:pt idx="104">
                    <c:v>5.3E-3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8.0000000000000004E-4</c:v>
                  </c:pt>
                  <c:pt idx="124">
                    <c:v>8.9999999999999998E-4</c:v>
                  </c:pt>
                  <c:pt idx="125">
                    <c:v>1E-4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1E-4</c:v>
                  </c:pt>
                  <c:pt idx="1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5.3439999974216335E-3</c:v>
                </c:pt>
                <c:pt idx="1">
                  <c:v>-2.5339999992866069E-3</c:v>
                </c:pt>
                <c:pt idx="2">
                  <c:v>1.2839999999414431E-2</c:v>
                </c:pt>
                <c:pt idx="3">
                  <c:v>1.6213999999308726E-2</c:v>
                </c:pt>
                <c:pt idx="4">
                  <c:v>-6.6640000004554167E-3</c:v>
                </c:pt>
                <c:pt idx="5">
                  <c:v>-5.6600000243633986E-4</c:v>
                </c:pt>
                <c:pt idx="6">
                  <c:v>-1.1919999997189734E-3</c:v>
                </c:pt>
                <c:pt idx="7">
                  <c:v>3.1820000003790483E-3</c:v>
                </c:pt>
                <c:pt idx="8">
                  <c:v>-8.9720000032684766E-3</c:v>
                </c:pt>
                <c:pt idx="9">
                  <c:v>-1.0224000001471722E-2</c:v>
                </c:pt>
                <c:pt idx="10">
                  <c:v>-9.1020000036223792E-3</c:v>
                </c:pt>
                <c:pt idx="11">
                  <c:v>-7.5079999987792689E-3</c:v>
                </c:pt>
                <c:pt idx="12">
                  <c:v>-1.6134000001329696E-2</c:v>
                </c:pt>
                <c:pt idx="13">
                  <c:v>2.4000000121304765E-4</c:v>
                </c:pt>
                <c:pt idx="14">
                  <c:v>-2.3386000004393281E-2</c:v>
                </c:pt>
                <c:pt idx="15">
                  <c:v>-4.8000001697801054E-5</c:v>
                </c:pt>
                <c:pt idx="16">
                  <c:v>1.3999997463542968E-5</c:v>
                </c:pt>
                <c:pt idx="17">
                  <c:v>-3.7999998312443495E-5</c:v>
                </c:pt>
                <c:pt idx="18">
                  <c:v>-4.7999994421843439E-5</c:v>
                </c:pt>
                <c:pt idx="19">
                  <c:v>-1.799999998183921E-3</c:v>
                </c:pt>
                <c:pt idx="25">
                  <c:v>9.6659999981056899E-3</c:v>
                </c:pt>
                <c:pt idx="26">
                  <c:v>1.404000000184169E-2</c:v>
                </c:pt>
                <c:pt idx="27">
                  <c:v>1.6007999998691957E-2</c:v>
                </c:pt>
                <c:pt idx="28">
                  <c:v>1.038200000039069E-2</c:v>
                </c:pt>
                <c:pt idx="29">
                  <c:v>3.2756000000517815E-2</c:v>
                </c:pt>
                <c:pt idx="30">
                  <c:v>9.4299999982467853E-3</c:v>
                </c:pt>
                <c:pt idx="31">
                  <c:v>1.74299999998766E-2</c:v>
                </c:pt>
                <c:pt idx="32">
                  <c:v>1.6177999998035375E-2</c:v>
                </c:pt>
                <c:pt idx="33">
                  <c:v>2.1140000026207417E-3</c:v>
                </c:pt>
                <c:pt idx="35">
                  <c:v>1.7882000000099652E-2</c:v>
                </c:pt>
                <c:pt idx="36">
                  <c:v>-8.5519999993266538E-3</c:v>
                </c:pt>
                <c:pt idx="39">
                  <c:v>3.1299999973271042E-3</c:v>
                </c:pt>
                <c:pt idx="40">
                  <c:v>7.4279999971622601E-3</c:v>
                </c:pt>
                <c:pt idx="41">
                  <c:v>8.4280000010039657E-3</c:v>
                </c:pt>
                <c:pt idx="42">
                  <c:v>4.8319999987143092E-3</c:v>
                </c:pt>
                <c:pt idx="43">
                  <c:v>9.2960000038146973E-3</c:v>
                </c:pt>
                <c:pt idx="44">
                  <c:v>2.1129999993718229E-2</c:v>
                </c:pt>
                <c:pt idx="45">
                  <c:v>3.1055999999807682E-2</c:v>
                </c:pt>
                <c:pt idx="46">
                  <c:v>3.7020000017946586E-3</c:v>
                </c:pt>
                <c:pt idx="48">
                  <c:v>8.113999996567145E-3</c:v>
                </c:pt>
                <c:pt idx="49">
                  <c:v>4.7899999990477227E-3</c:v>
                </c:pt>
                <c:pt idx="50">
                  <c:v>5.8360000039101578E-3</c:v>
                </c:pt>
                <c:pt idx="51">
                  <c:v>1.9427999999606982E-2</c:v>
                </c:pt>
                <c:pt idx="53">
                  <c:v>-8.3260000028531067E-3</c:v>
                </c:pt>
                <c:pt idx="54">
                  <c:v>1.2531000000308268E-2</c:v>
                </c:pt>
                <c:pt idx="56">
                  <c:v>1.7235999999684282E-2</c:v>
                </c:pt>
                <c:pt idx="58">
                  <c:v>2.1671999995305669E-2</c:v>
                </c:pt>
                <c:pt idx="63">
                  <c:v>1.9965999999840278E-2</c:v>
                </c:pt>
                <c:pt idx="66">
                  <c:v>7.0550000018556602E-3</c:v>
                </c:pt>
                <c:pt idx="68">
                  <c:v>1.3296000004629605E-2</c:v>
                </c:pt>
                <c:pt idx="69">
                  <c:v>1.4055999999982305E-2</c:v>
                </c:pt>
                <c:pt idx="70">
                  <c:v>1.8702000001212582E-2</c:v>
                </c:pt>
                <c:pt idx="71">
                  <c:v>3.0491999998048414E-2</c:v>
                </c:pt>
                <c:pt idx="95">
                  <c:v>6.6856999997980893E-2</c:v>
                </c:pt>
                <c:pt idx="96">
                  <c:v>6.6926000006787945E-2</c:v>
                </c:pt>
                <c:pt idx="97">
                  <c:v>5.3414000001794193E-2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5D-4C51-A5A4-A6E8DC4A03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0">
                  <c:v>0</c:v>
                </c:pt>
                <c:pt idx="22">
                  <c:v>1.855999999679625E-2</c:v>
                </c:pt>
                <c:pt idx="23">
                  <c:v>1.9506000004184898E-2</c:v>
                </c:pt>
                <c:pt idx="24">
                  <c:v>2.0506000000750646E-2</c:v>
                </c:pt>
                <c:pt idx="34">
                  <c:v>4.0439999938826077E-3</c:v>
                </c:pt>
                <c:pt idx="37">
                  <c:v>2.7514000001247041E-2</c:v>
                </c:pt>
                <c:pt idx="38">
                  <c:v>2.8714000000036322E-2</c:v>
                </c:pt>
                <c:pt idx="47">
                  <c:v>1.9618000005721115E-2</c:v>
                </c:pt>
                <c:pt idx="52">
                  <c:v>1.9437999995716382E-2</c:v>
                </c:pt>
                <c:pt idx="55">
                  <c:v>1.2570999999297783E-2</c:v>
                </c:pt>
                <c:pt idx="57">
                  <c:v>1.7265999995288439E-2</c:v>
                </c:pt>
                <c:pt idx="59">
                  <c:v>-1.1411999999836553E-2</c:v>
                </c:pt>
                <c:pt idx="60">
                  <c:v>-1.1012000002665445E-2</c:v>
                </c:pt>
                <c:pt idx="61">
                  <c:v>-1.0711999995692167E-2</c:v>
                </c:pt>
                <c:pt idx="64">
                  <c:v>8.3200000008218922E-3</c:v>
                </c:pt>
                <c:pt idx="65">
                  <c:v>9.7200000018347055E-3</c:v>
                </c:pt>
                <c:pt idx="67">
                  <c:v>2.1367999994254205E-2</c:v>
                </c:pt>
                <c:pt idx="72">
                  <c:v>2.7693999996699858E-2</c:v>
                </c:pt>
                <c:pt idx="73">
                  <c:v>4.1185999994922895E-2</c:v>
                </c:pt>
                <c:pt idx="74">
                  <c:v>4.0132000001904089E-2</c:v>
                </c:pt>
                <c:pt idx="75">
                  <c:v>4.0274000006320421E-2</c:v>
                </c:pt>
                <c:pt idx="82">
                  <c:v>4.9664000005577691E-2</c:v>
                </c:pt>
                <c:pt idx="101">
                  <c:v>6.961800000135554E-2</c:v>
                </c:pt>
                <c:pt idx="102">
                  <c:v>6.9530000000668224E-2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5D-4C51-A5A4-A6E8DC4A03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2">
                  <c:v>1.9789999998465646E-2</c:v>
                </c:pt>
                <c:pt idx="76">
                  <c:v>4.3066000005637761E-2</c:v>
                </c:pt>
                <c:pt idx="77">
                  <c:v>4.3563999999605585E-2</c:v>
                </c:pt>
                <c:pt idx="78">
                  <c:v>5.2429999996093102E-2</c:v>
                </c:pt>
                <c:pt idx="79">
                  <c:v>5.2429999996093102E-2</c:v>
                </c:pt>
                <c:pt idx="80">
                  <c:v>5.0531000000773929E-2</c:v>
                </c:pt>
                <c:pt idx="81">
                  <c:v>5.0531000000773929E-2</c:v>
                </c:pt>
                <c:pt idx="83">
                  <c:v>5.6287999999767635E-2</c:v>
                </c:pt>
                <c:pt idx="84">
                  <c:v>5.0162000006821472E-2</c:v>
                </c:pt>
                <c:pt idx="85">
                  <c:v>5.5408000000170432E-2</c:v>
                </c:pt>
                <c:pt idx="86">
                  <c:v>6.2520000006770715E-2</c:v>
                </c:pt>
                <c:pt idx="87">
                  <c:v>5.9434000002511311E-2</c:v>
                </c:pt>
                <c:pt idx="88">
                  <c:v>5.4700000000593718E-2</c:v>
                </c:pt>
                <c:pt idx="89">
                  <c:v>5.6442000000970438E-2</c:v>
                </c:pt>
                <c:pt idx="90">
                  <c:v>5.7351999996171799E-2</c:v>
                </c:pt>
                <c:pt idx="91">
                  <c:v>6.10579999993206E-2</c:v>
                </c:pt>
                <c:pt idx="92">
                  <c:v>5.9739999996963888E-2</c:v>
                </c:pt>
                <c:pt idx="93">
                  <c:v>6.5133999996760394E-2</c:v>
                </c:pt>
                <c:pt idx="94">
                  <c:v>6.8599999998696148E-2</c:v>
                </c:pt>
                <c:pt idx="98">
                  <c:v>6.7082000001391862E-2</c:v>
                </c:pt>
                <c:pt idx="99">
                  <c:v>7.2800000001734588E-2</c:v>
                </c:pt>
                <c:pt idx="100">
                  <c:v>6.6312000002653804E-2</c:v>
                </c:pt>
                <c:pt idx="103">
                  <c:v>6.6083999998227227E-2</c:v>
                </c:pt>
                <c:pt idx="104">
                  <c:v>6.606399999873247E-2</c:v>
                </c:pt>
                <c:pt idx="105">
                  <c:v>6.6081999997550156E-2</c:v>
                </c:pt>
                <c:pt idx="106">
                  <c:v>6.4777999999932945E-2</c:v>
                </c:pt>
                <c:pt idx="107">
                  <c:v>5.8768000002601184E-2</c:v>
                </c:pt>
                <c:pt idx="108">
                  <c:v>5.8907999999064486E-2</c:v>
                </c:pt>
                <c:pt idx="109">
                  <c:v>5.9337999999115709E-2</c:v>
                </c:pt>
                <c:pt idx="110">
                  <c:v>6.5451999995275401E-2</c:v>
                </c:pt>
                <c:pt idx="111">
                  <c:v>6.3626000002841465E-2</c:v>
                </c:pt>
                <c:pt idx="112">
                  <c:v>6.1986000058823265E-2</c:v>
                </c:pt>
                <c:pt idx="113">
                  <c:v>6.2195999795221724E-2</c:v>
                </c:pt>
                <c:pt idx="114">
                  <c:v>6.2596000047051348E-2</c:v>
                </c:pt>
                <c:pt idx="115">
                  <c:v>5.9612000004563015E-2</c:v>
                </c:pt>
                <c:pt idx="116">
                  <c:v>6.0588000000279862E-2</c:v>
                </c:pt>
                <c:pt idx="117">
                  <c:v>5.9436000003188383E-2</c:v>
                </c:pt>
                <c:pt idx="118">
                  <c:v>5.9436000003188383E-2</c:v>
                </c:pt>
                <c:pt idx="119">
                  <c:v>5.937199999607401E-2</c:v>
                </c:pt>
                <c:pt idx="120">
                  <c:v>5.937199999607401E-2</c:v>
                </c:pt>
                <c:pt idx="121">
                  <c:v>6.677000000490807E-2</c:v>
                </c:pt>
                <c:pt idx="122">
                  <c:v>6.677000000490807E-2</c:v>
                </c:pt>
                <c:pt idx="123">
                  <c:v>6.7446000000927597E-2</c:v>
                </c:pt>
                <c:pt idx="124">
                  <c:v>6.3013999999384396E-2</c:v>
                </c:pt>
                <c:pt idx="125">
                  <c:v>6.1227999998664018E-2</c:v>
                </c:pt>
                <c:pt idx="126">
                  <c:v>6.0019999997166451E-2</c:v>
                </c:pt>
                <c:pt idx="128">
                  <c:v>6.0808000001998153E-2</c:v>
                </c:pt>
                <c:pt idx="129">
                  <c:v>5.6694000006245915E-2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5D-4C51-A5A4-A6E8DC4A03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5D-4C51-A5A4-A6E8DC4A03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5D-4C51-A5A4-A6E8DC4A03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5D-4C51-A5A4-A6E8DC4A03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30">
                  <c:v>8.8989168277835595E-2</c:v>
                </c:pt>
                <c:pt idx="31">
                  <c:v>8.8989168277835595E-2</c:v>
                </c:pt>
                <c:pt idx="32">
                  <c:v>8.8985634301247868E-2</c:v>
                </c:pt>
                <c:pt idx="33">
                  <c:v>8.8872547050440384E-2</c:v>
                </c:pt>
                <c:pt idx="39">
                  <c:v>8.6250336422342158E-2</c:v>
                </c:pt>
                <c:pt idx="42">
                  <c:v>8.5061153300569847E-2</c:v>
                </c:pt>
                <c:pt idx="43">
                  <c:v>8.4997541721990644E-2</c:v>
                </c:pt>
                <c:pt idx="45">
                  <c:v>8.3689970384529258E-2</c:v>
                </c:pt>
                <c:pt idx="49">
                  <c:v>8.2557330888160682E-2</c:v>
                </c:pt>
                <c:pt idx="51">
                  <c:v>8.1961855833127595E-2</c:v>
                </c:pt>
                <c:pt idx="54">
                  <c:v>8.1812545322295857E-2</c:v>
                </c:pt>
                <c:pt idx="56">
                  <c:v>8.1357545836625161E-2</c:v>
                </c:pt>
                <c:pt idx="58">
                  <c:v>8.1244458585817692E-2</c:v>
                </c:pt>
                <c:pt idx="60">
                  <c:v>8.0830983325052883E-2</c:v>
                </c:pt>
                <c:pt idx="63">
                  <c:v>8.0217838387081131E-2</c:v>
                </c:pt>
                <c:pt idx="68">
                  <c:v>7.8813082693457076E-2</c:v>
                </c:pt>
                <c:pt idx="69">
                  <c:v>7.7593860770689027E-2</c:v>
                </c:pt>
                <c:pt idx="70">
                  <c:v>7.7542618110166883E-2</c:v>
                </c:pt>
                <c:pt idx="71">
                  <c:v>7.6950677031721537E-2</c:v>
                </c:pt>
                <c:pt idx="72">
                  <c:v>7.5054698592402519E-2</c:v>
                </c:pt>
                <c:pt idx="73">
                  <c:v>7.3185224977491525E-2</c:v>
                </c:pt>
                <c:pt idx="74">
                  <c:v>7.3133982316969381E-2</c:v>
                </c:pt>
                <c:pt idx="75">
                  <c:v>7.3075671703271783E-2</c:v>
                </c:pt>
                <c:pt idx="76">
                  <c:v>7.2531439308760826E-2</c:v>
                </c:pt>
                <c:pt idx="77">
                  <c:v>7.2483730624826437E-2</c:v>
                </c:pt>
                <c:pt idx="78">
                  <c:v>7.2026080656714953E-2</c:v>
                </c:pt>
                <c:pt idx="79">
                  <c:v>7.2026080656714953E-2</c:v>
                </c:pt>
                <c:pt idx="80">
                  <c:v>7.2005760291335486E-2</c:v>
                </c:pt>
                <c:pt idx="81">
                  <c:v>7.2005760291335486E-2</c:v>
                </c:pt>
                <c:pt idx="82">
                  <c:v>7.1423537648506397E-2</c:v>
                </c:pt>
                <c:pt idx="83">
                  <c:v>7.1289246538172521E-2</c:v>
                </c:pt>
                <c:pt idx="84">
                  <c:v>7.1287479549878657E-2</c:v>
                </c:pt>
                <c:pt idx="85">
                  <c:v>7.0617790986503157E-2</c:v>
                </c:pt>
                <c:pt idx="86">
                  <c:v>6.9490452455016186E-2</c:v>
                </c:pt>
                <c:pt idx="87">
                  <c:v>6.9382666169090307E-2</c:v>
                </c:pt>
                <c:pt idx="88">
                  <c:v>6.8836666786285486E-2</c:v>
                </c:pt>
                <c:pt idx="89">
                  <c:v>6.8778356172587887E-2</c:v>
                </c:pt>
                <c:pt idx="90">
                  <c:v>6.8663501933486554E-2</c:v>
                </c:pt>
                <c:pt idx="91">
                  <c:v>6.8188182082436405E-2</c:v>
                </c:pt>
                <c:pt idx="92">
                  <c:v>6.7582105097640108E-2</c:v>
                </c:pt>
                <c:pt idx="93">
                  <c:v>6.7527328460530237E-2</c:v>
                </c:pt>
                <c:pt idx="94">
                  <c:v>6.6981329077725416E-2</c:v>
                </c:pt>
                <c:pt idx="95">
                  <c:v>6.6971610642109158E-2</c:v>
                </c:pt>
                <c:pt idx="96">
                  <c:v>6.6894746651325943E-2</c:v>
                </c:pt>
                <c:pt idx="97">
                  <c:v>6.6873542791799551E-2</c:v>
                </c:pt>
                <c:pt idx="98">
                  <c:v>6.6816999166395816E-2</c:v>
                </c:pt>
                <c:pt idx="99">
                  <c:v>6.6274533760178722E-2</c:v>
                </c:pt>
                <c:pt idx="100">
                  <c:v>6.5677291716851771E-2</c:v>
                </c:pt>
                <c:pt idx="101">
                  <c:v>6.5643718939268292E-2</c:v>
                </c:pt>
                <c:pt idx="102">
                  <c:v>6.5046476895941341E-2</c:v>
                </c:pt>
                <c:pt idx="103">
                  <c:v>6.4479273653610114E-2</c:v>
                </c:pt>
                <c:pt idx="104">
                  <c:v>6.4443933887732785E-2</c:v>
                </c:pt>
                <c:pt idx="105">
                  <c:v>6.4431564969675725E-2</c:v>
                </c:pt>
                <c:pt idx="106">
                  <c:v>6.4424497016500257E-2</c:v>
                </c:pt>
                <c:pt idx="107">
                  <c:v>6.3956245118625576E-2</c:v>
                </c:pt>
                <c:pt idx="108">
                  <c:v>6.3956245118625576E-2</c:v>
                </c:pt>
                <c:pt idx="109">
                  <c:v>6.3956245118625576E-2</c:v>
                </c:pt>
                <c:pt idx="110">
                  <c:v>6.37159347106597E-2</c:v>
                </c:pt>
                <c:pt idx="111">
                  <c:v>6.3714167722365822E-2</c:v>
                </c:pt>
                <c:pt idx="112">
                  <c:v>6.3298925473307149E-2</c:v>
                </c:pt>
                <c:pt idx="113">
                  <c:v>6.3298925473307149E-2</c:v>
                </c:pt>
                <c:pt idx="114">
                  <c:v>6.3298925473307149E-2</c:v>
                </c:pt>
                <c:pt idx="115">
                  <c:v>6.3115158690744994E-2</c:v>
                </c:pt>
                <c:pt idx="116">
                  <c:v>6.2631003898225512E-2</c:v>
                </c:pt>
                <c:pt idx="117">
                  <c:v>6.1920674604091092E-2</c:v>
                </c:pt>
                <c:pt idx="118">
                  <c:v>6.1920674604091092E-2</c:v>
                </c:pt>
                <c:pt idx="119">
                  <c:v>6.1807587353283622E-2</c:v>
                </c:pt>
                <c:pt idx="120">
                  <c:v>6.1807587353283622E-2</c:v>
                </c:pt>
                <c:pt idx="121">
                  <c:v>6.1318131595882536E-2</c:v>
                </c:pt>
                <c:pt idx="122">
                  <c:v>6.1318131595882536E-2</c:v>
                </c:pt>
                <c:pt idx="123">
                  <c:v>6.1275723876829731E-2</c:v>
                </c:pt>
                <c:pt idx="124">
                  <c:v>6.0777433177959313E-2</c:v>
                </c:pt>
                <c:pt idx="125">
                  <c:v>6.0669646892033441E-2</c:v>
                </c:pt>
                <c:pt idx="126">
                  <c:v>6.0567161570989174E-2</c:v>
                </c:pt>
                <c:pt idx="127">
                  <c:v>6.0197861017571026E-2</c:v>
                </c:pt>
                <c:pt idx="128">
                  <c:v>6.0015861223302755E-2</c:v>
                </c:pt>
                <c:pt idx="129">
                  <c:v>5.9416852191681926E-2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5D-4C51-A5A4-A6E8DC4A0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3816"/>
        <c:axId val="1"/>
      </c:scatterChart>
      <c:valAx>
        <c:axId val="6059738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223967650809824"/>
              <c:y val="0.87384744599232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3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90582085199548"/>
          <c:y val="0.92615513830002016"/>
          <c:w val="0.673301210483017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Ari - O-C Diagr.</a:t>
            </a:r>
          </a:p>
        </c:rich>
      </c:tx>
      <c:layout>
        <c:manualLayout>
          <c:xMode val="edge"/>
          <c:yMode val="edge"/>
          <c:x val="0.380795049625419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23926380368099"/>
          <c:w val="0.80298078159016517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16-448E-BA16-B0D025827C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5.9999999999999995E-4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2.2000000000000001E-3</c:v>
                  </c:pt>
                  <c:pt idx="81">
                    <c:v>2.2000000000000001E-3</c:v>
                  </c:pt>
                  <c:pt idx="82">
                    <c:v>0</c:v>
                  </c:pt>
                  <c:pt idx="83">
                    <c:v>2.9999999999999997E-4</c:v>
                  </c:pt>
                  <c:pt idx="84">
                    <c:v>1.4E-3</c:v>
                  </c:pt>
                  <c:pt idx="85">
                    <c:v>2.0000000000000001E-4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4.0000000000000002E-4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2.0000000000000001E-4</c:v>
                  </c:pt>
                  <c:pt idx="101">
                    <c:v>2.0999999999999999E-3</c:v>
                  </c:pt>
                  <c:pt idx="102">
                    <c:v>3.0000000000000001E-3</c:v>
                  </c:pt>
                  <c:pt idx="103">
                    <c:v>4.0000000000000002E-4</c:v>
                  </c:pt>
                  <c:pt idx="104">
                    <c:v>5.3E-3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8.0000000000000004E-4</c:v>
                  </c:pt>
                  <c:pt idx="124">
                    <c:v>8.9999999999999998E-4</c:v>
                  </c:pt>
                  <c:pt idx="125">
                    <c:v>1E-4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1E-4</c:v>
                  </c:pt>
                  <c:pt idx="12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5.9999999999999995E-4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2.2000000000000001E-3</c:v>
                  </c:pt>
                  <c:pt idx="81">
                    <c:v>2.2000000000000001E-3</c:v>
                  </c:pt>
                  <c:pt idx="82">
                    <c:v>0</c:v>
                  </c:pt>
                  <c:pt idx="83">
                    <c:v>2.9999999999999997E-4</c:v>
                  </c:pt>
                  <c:pt idx="84">
                    <c:v>1.4E-3</c:v>
                  </c:pt>
                  <c:pt idx="85">
                    <c:v>2.0000000000000001E-4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4.0000000000000002E-4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2.0000000000000001E-4</c:v>
                  </c:pt>
                  <c:pt idx="101">
                    <c:v>2.0999999999999999E-3</c:v>
                  </c:pt>
                  <c:pt idx="102">
                    <c:v>3.0000000000000001E-3</c:v>
                  </c:pt>
                  <c:pt idx="103">
                    <c:v>4.0000000000000002E-4</c:v>
                  </c:pt>
                  <c:pt idx="104">
                    <c:v>5.3E-3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8.0000000000000004E-4</c:v>
                  </c:pt>
                  <c:pt idx="124">
                    <c:v>8.9999999999999998E-4</c:v>
                  </c:pt>
                  <c:pt idx="125">
                    <c:v>1E-4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1E-4</c:v>
                  </c:pt>
                  <c:pt idx="1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5.3439999974216335E-3</c:v>
                </c:pt>
                <c:pt idx="1">
                  <c:v>-2.5339999992866069E-3</c:v>
                </c:pt>
                <c:pt idx="2">
                  <c:v>1.2839999999414431E-2</c:v>
                </c:pt>
                <c:pt idx="3">
                  <c:v>1.6213999999308726E-2</c:v>
                </c:pt>
                <c:pt idx="4">
                  <c:v>-6.6640000004554167E-3</c:v>
                </c:pt>
                <c:pt idx="5">
                  <c:v>-5.6600000243633986E-4</c:v>
                </c:pt>
                <c:pt idx="6">
                  <c:v>-1.1919999997189734E-3</c:v>
                </c:pt>
                <c:pt idx="7">
                  <c:v>3.1820000003790483E-3</c:v>
                </c:pt>
                <c:pt idx="8">
                  <c:v>-8.9720000032684766E-3</c:v>
                </c:pt>
                <c:pt idx="9">
                  <c:v>-1.0224000001471722E-2</c:v>
                </c:pt>
                <c:pt idx="10">
                  <c:v>-9.1020000036223792E-3</c:v>
                </c:pt>
                <c:pt idx="11">
                  <c:v>-7.5079999987792689E-3</c:v>
                </c:pt>
                <c:pt idx="12">
                  <c:v>-1.6134000001329696E-2</c:v>
                </c:pt>
                <c:pt idx="13">
                  <c:v>2.4000000121304765E-4</c:v>
                </c:pt>
                <c:pt idx="14">
                  <c:v>-2.3386000004393281E-2</c:v>
                </c:pt>
                <c:pt idx="15">
                  <c:v>-4.8000001697801054E-5</c:v>
                </c:pt>
                <c:pt idx="16">
                  <c:v>1.3999997463542968E-5</c:v>
                </c:pt>
                <c:pt idx="17">
                  <c:v>-3.7999998312443495E-5</c:v>
                </c:pt>
                <c:pt idx="18">
                  <c:v>-4.7999994421843439E-5</c:v>
                </c:pt>
                <c:pt idx="19">
                  <c:v>-1.799999998183921E-3</c:v>
                </c:pt>
                <c:pt idx="25">
                  <c:v>9.6659999981056899E-3</c:v>
                </c:pt>
                <c:pt idx="26">
                  <c:v>1.404000000184169E-2</c:v>
                </c:pt>
                <c:pt idx="27">
                  <c:v>1.6007999998691957E-2</c:v>
                </c:pt>
                <c:pt idx="28">
                  <c:v>1.038200000039069E-2</c:v>
                </c:pt>
                <c:pt idx="29">
                  <c:v>3.2756000000517815E-2</c:v>
                </c:pt>
                <c:pt idx="30">
                  <c:v>9.4299999982467853E-3</c:v>
                </c:pt>
                <c:pt idx="31">
                  <c:v>1.74299999998766E-2</c:v>
                </c:pt>
                <c:pt idx="32">
                  <c:v>1.6177999998035375E-2</c:v>
                </c:pt>
                <c:pt idx="33">
                  <c:v>2.1140000026207417E-3</c:v>
                </c:pt>
                <c:pt idx="35">
                  <c:v>1.7882000000099652E-2</c:v>
                </c:pt>
                <c:pt idx="36">
                  <c:v>-8.5519999993266538E-3</c:v>
                </c:pt>
                <c:pt idx="39">
                  <c:v>3.1299999973271042E-3</c:v>
                </c:pt>
                <c:pt idx="40">
                  <c:v>7.4279999971622601E-3</c:v>
                </c:pt>
                <c:pt idx="41">
                  <c:v>8.4280000010039657E-3</c:v>
                </c:pt>
                <c:pt idx="42">
                  <c:v>4.8319999987143092E-3</c:v>
                </c:pt>
                <c:pt idx="43">
                  <c:v>9.2960000038146973E-3</c:v>
                </c:pt>
                <c:pt idx="44">
                  <c:v>2.1129999993718229E-2</c:v>
                </c:pt>
                <c:pt idx="45">
                  <c:v>3.1055999999807682E-2</c:v>
                </c:pt>
                <c:pt idx="46">
                  <c:v>3.7020000017946586E-3</c:v>
                </c:pt>
                <c:pt idx="48">
                  <c:v>8.113999996567145E-3</c:v>
                </c:pt>
                <c:pt idx="49">
                  <c:v>4.7899999990477227E-3</c:v>
                </c:pt>
                <c:pt idx="50">
                  <c:v>5.8360000039101578E-3</c:v>
                </c:pt>
                <c:pt idx="51">
                  <c:v>1.9427999999606982E-2</c:v>
                </c:pt>
                <c:pt idx="53">
                  <c:v>-8.3260000028531067E-3</c:v>
                </c:pt>
                <c:pt idx="54">
                  <c:v>1.2531000000308268E-2</c:v>
                </c:pt>
                <c:pt idx="56">
                  <c:v>1.7235999999684282E-2</c:v>
                </c:pt>
                <c:pt idx="58">
                  <c:v>2.1671999995305669E-2</c:v>
                </c:pt>
                <c:pt idx="63">
                  <c:v>1.9965999999840278E-2</c:v>
                </c:pt>
                <c:pt idx="66">
                  <c:v>7.0550000018556602E-3</c:v>
                </c:pt>
                <c:pt idx="68">
                  <c:v>1.3296000004629605E-2</c:v>
                </c:pt>
                <c:pt idx="69">
                  <c:v>1.4055999999982305E-2</c:v>
                </c:pt>
                <c:pt idx="70">
                  <c:v>1.8702000001212582E-2</c:v>
                </c:pt>
                <c:pt idx="71">
                  <c:v>3.0491999998048414E-2</c:v>
                </c:pt>
                <c:pt idx="95">
                  <c:v>6.6856999997980893E-2</c:v>
                </c:pt>
                <c:pt idx="96">
                  <c:v>6.6926000006787945E-2</c:v>
                </c:pt>
                <c:pt idx="97">
                  <c:v>5.3414000001794193E-2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16-448E-BA16-B0D025827C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0">
                  <c:v>0</c:v>
                </c:pt>
                <c:pt idx="22">
                  <c:v>1.855999999679625E-2</c:v>
                </c:pt>
                <c:pt idx="23">
                  <c:v>1.9506000004184898E-2</c:v>
                </c:pt>
                <c:pt idx="24">
                  <c:v>2.0506000000750646E-2</c:v>
                </c:pt>
                <c:pt idx="34">
                  <c:v>4.0439999938826077E-3</c:v>
                </c:pt>
                <c:pt idx="37">
                  <c:v>2.7514000001247041E-2</c:v>
                </c:pt>
                <c:pt idx="38">
                  <c:v>2.8714000000036322E-2</c:v>
                </c:pt>
                <c:pt idx="47">
                  <c:v>1.9618000005721115E-2</c:v>
                </c:pt>
                <c:pt idx="52">
                  <c:v>1.9437999995716382E-2</c:v>
                </c:pt>
                <c:pt idx="55">
                  <c:v>1.2570999999297783E-2</c:v>
                </c:pt>
                <c:pt idx="57">
                  <c:v>1.7265999995288439E-2</c:v>
                </c:pt>
                <c:pt idx="59">
                  <c:v>-1.1411999999836553E-2</c:v>
                </c:pt>
                <c:pt idx="60">
                  <c:v>-1.1012000002665445E-2</c:v>
                </c:pt>
                <c:pt idx="61">
                  <c:v>-1.0711999995692167E-2</c:v>
                </c:pt>
                <c:pt idx="64">
                  <c:v>8.3200000008218922E-3</c:v>
                </c:pt>
                <c:pt idx="65">
                  <c:v>9.7200000018347055E-3</c:v>
                </c:pt>
                <c:pt idx="67">
                  <c:v>2.1367999994254205E-2</c:v>
                </c:pt>
                <c:pt idx="72">
                  <c:v>2.7693999996699858E-2</c:v>
                </c:pt>
                <c:pt idx="73">
                  <c:v>4.1185999994922895E-2</c:v>
                </c:pt>
                <c:pt idx="74">
                  <c:v>4.0132000001904089E-2</c:v>
                </c:pt>
                <c:pt idx="75">
                  <c:v>4.0274000006320421E-2</c:v>
                </c:pt>
                <c:pt idx="82">
                  <c:v>4.9664000005577691E-2</c:v>
                </c:pt>
                <c:pt idx="101">
                  <c:v>6.961800000135554E-2</c:v>
                </c:pt>
                <c:pt idx="102">
                  <c:v>6.9530000000668224E-2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16-448E-BA16-B0D025827C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2">
                  <c:v>1.9789999998465646E-2</c:v>
                </c:pt>
                <c:pt idx="76">
                  <c:v>4.3066000005637761E-2</c:v>
                </c:pt>
                <c:pt idx="77">
                  <c:v>4.3563999999605585E-2</c:v>
                </c:pt>
                <c:pt idx="78">
                  <c:v>5.2429999996093102E-2</c:v>
                </c:pt>
                <c:pt idx="79">
                  <c:v>5.2429999996093102E-2</c:v>
                </c:pt>
                <c:pt idx="80">
                  <c:v>5.0531000000773929E-2</c:v>
                </c:pt>
                <c:pt idx="81">
                  <c:v>5.0531000000773929E-2</c:v>
                </c:pt>
                <c:pt idx="83">
                  <c:v>5.6287999999767635E-2</c:v>
                </c:pt>
                <c:pt idx="84">
                  <c:v>5.0162000006821472E-2</c:v>
                </c:pt>
                <c:pt idx="85">
                  <c:v>5.5408000000170432E-2</c:v>
                </c:pt>
                <c:pt idx="86">
                  <c:v>6.2520000006770715E-2</c:v>
                </c:pt>
                <c:pt idx="87">
                  <c:v>5.9434000002511311E-2</c:v>
                </c:pt>
                <c:pt idx="88">
                  <c:v>5.4700000000593718E-2</c:v>
                </c:pt>
                <c:pt idx="89">
                  <c:v>5.6442000000970438E-2</c:v>
                </c:pt>
                <c:pt idx="90">
                  <c:v>5.7351999996171799E-2</c:v>
                </c:pt>
                <c:pt idx="91">
                  <c:v>6.10579999993206E-2</c:v>
                </c:pt>
                <c:pt idx="92">
                  <c:v>5.9739999996963888E-2</c:v>
                </c:pt>
                <c:pt idx="93">
                  <c:v>6.5133999996760394E-2</c:v>
                </c:pt>
                <c:pt idx="94">
                  <c:v>6.8599999998696148E-2</c:v>
                </c:pt>
                <c:pt idx="98">
                  <c:v>6.7082000001391862E-2</c:v>
                </c:pt>
                <c:pt idx="99">
                  <c:v>7.2800000001734588E-2</c:v>
                </c:pt>
                <c:pt idx="100">
                  <c:v>6.6312000002653804E-2</c:v>
                </c:pt>
                <c:pt idx="103">
                  <c:v>6.6083999998227227E-2</c:v>
                </c:pt>
                <c:pt idx="104">
                  <c:v>6.606399999873247E-2</c:v>
                </c:pt>
                <c:pt idx="105">
                  <c:v>6.6081999997550156E-2</c:v>
                </c:pt>
                <c:pt idx="106">
                  <c:v>6.4777999999932945E-2</c:v>
                </c:pt>
                <c:pt idx="107">
                  <c:v>5.8768000002601184E-2</c:v>
                </c:pt>
                <c:pt idx="108">
                  <c:v>5.8907999999064486E-2</c:v>
                </c:pt>
                <c:pt idx="109">
                  <c:v>5.9337999999115709E-2</c:v>
                </c:pt>
                <c:pt idx="110">
                  <c:v>6.5451999995275401E-2</c:v>
                </c:pt>
                <c:pt idx="111">
                  <c:v>6.3626000002841465E-2</c:v>
                </c:pt>
                <c:pt idx="112">
                  <c:v>6.1986000058823265E-2</c:v>
                </c:pt>
                <c:pt idx="113">
                  <c:v>6.2195999795221724E-2</c:v>
                </c:pt>
                <c:pt idx="114">
                  <c:v>6.2596000047051348E-2</c:v>
                </c:pt>
                <c:pt idx="115">
                  <c:v>5.9612000004563015E-2</c:v>
                </c:pt>
                <c:pt idx="116">
                  <c:v>6.0588000000279862E-2</c:v>
                </c:pt>
                <c:pt idx="117">
                  <c:v>5.9436000003188383E-2</c:v>
                </c:pt>
                <c:pt idx="118">
                  <c:v>5.9436000003188383E-2</c:v>
                </c:pt>
                <c:pt idx="119">
                  <c:v>5.937199999607401E-2</c:v>
                </c:pt>
                <c:pt idx="120">
                  <c:v>5.937199999607401E-2</c:v>
                </c:pt>
                <c:pt idx="121">
                  <c:v>6.677000000490807E-2</c:v>
                </c:pt>
                <c:pt idx="122">
                  <c:v>6.677000000490807E-2</c:v>
                </c:pt>
                <c:pt idx="123">
                  <c:v>6.7446000000927597E-2</c:v>
                </c:pt>
                <c:pt idx="124">
                  <c:v>6.3013999999384396E-2</c:v>
                </c:pt>
                <c:pt idx="125">
                  <c:v>6.1227999998664018E-2</c:v>
                </c:pt>
                <c:pt idx="126">
                  <c:v>6.0019999997166451E-2</c:v>
                </c:pt>
                <c:pt idx="128">
                  <c:v>6.0808000001998153E-2</c:v>
                </c:pt>
                <c:pt idx="129">
                  <c:v>5.6694000006245915E-2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16-448E-BA16-B0D025827C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16-448E-BA16-B0D025827C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16-448E-BA16-B0D025827C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2.3000000000000001E-4</c:v>
                  </c:pt>
                  <c:pt idx="54">
                    <c:v>0</c:v>
                  </c:pt>
                  <c:pt idx="55">
                    <c:v>9.6000000000000002E-4</c:v>
                  </c:pt>
                  <c:pt idx="56">
                    <c:v>0</c:v>
                  </c:pt>
                  <c:pt idx="57">
                    <c:v>2.7999999999999998E-4</c:v>
                  </c:pt>
                  <c:pt idx="58">
                    <c:v>0</c:v>
                  </c:pt>
                  <c:pt idx="60">
                    <c:v>0</c:v>
                  </c:pt>
                  <c:pt idx="62">
                    <c:v>4.0000000000000002E-4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0.01</c:v>
                  </c:pt>
                  <c:pt idx="67">
                    <c:v>4.0000000000000002E-4</c:v>
                  </c:pt>
                  <c:pt idx="6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16-448E-BA16-B0D025827C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30">
                  <c:v>8.8989168277835595E-2</c:v>
                </c:pt>
                <c:pt idx="31">
                  <c:v>8.8989168277835595E-2</c:v>
                </c:pt>
                <c:pt idx="32">
                  <c:v>8.8985634301247868E-2</c:v>
                </c:pt>
                <c:pt idx="33">
                  <c:v>8.8872547050440384E-2</c:v>
                </c:pt>
                <c:pt idx="39">
                  <c:v>8.6250336422342158E-2</c:v>
                </c:pt>
                <c:pt idx="42">
                  <c:v>8.5061153300569847E-2</c:v>
                </c:pt>
                <c:pt idx="43">
                  <c:v>8.4997541721990644E-2</c:v>
                </c:pt>
                <c:pt idx="45">
                  <c:v>8.3689970384529258E-2</c:v>
                </c:pt>
                <c:pt idx="49">
                  <c:v>8.2557330888160682E-2</c:v>
                </c:pt>
                <c:pt idx="51">
                  <c:v>8.1961855833127595E-2</c:v>
                </c:pt>
                <c:pt idx="54">
                  <c:v>8.1812545322295857E-2</c:v>
                </c:pt>
                <c:pt idx="56">
                  <c:v>8.1357545836625161E-2</c:v>
                </c:pt>
                <c:pt idx="58">
                  <c:v>8.1244458585817692E-2</c:v>
                </c:pt>
                <c:pt idx="60">
                  <c:v>8.0830983325052883E-2</c:v>
                </c:pt>
                <c:pt idx="63">
                  <c:v>8.0217838387081131E-2</c:v>
                </c:pt>
                <c:pt idx="68">
                  <c:v>7.8813082693457076E-2</c:v>
                </c:pt>
                <c:pt idx="69">
                  <c:v>7.7593860770689027E-2</c:v>
                </c:pt>
                <c:pt idx="70">
                  <c:v>7.7542618110166883E-2</c:v>
                </c:pt>
                <c:pt idx="71">
                  <c:v>7.6950677031721537E-2</c:v>
                </c:pt>
                <c:pt idx="72">
                  <c:v>7.5054698592402519E-2</c:v>
                </c:pt>
                <c:pt idx="73">
                  <c:v>7.3185224977491525E-2</c:v>
                </c:pt>
                <c:pt idx="74">
                  <c:v>7.3133982316969381E-2</c:v>
                </c:pt>
                <c:pt idx="75">
                  <c:v>7.3075671703271783E-2</c:v>
                </c:pt>
                <c:pt idx="76">
                  <c:v>7.2531439308760826E-2</c:v>
                </c:pt>
                <c:pt idx="77">
                  <c:v>7.2483730624826437E-2</c:v>
                </c:pt>
                <c:pt idx="78">
                  <c:v>7.2026080656714953E-2</c:v>
                </c:pt>
                <c:pt idx="79">
                  <c:v>7.2026080656714953E-2</c:v>
                </c:pt>
                <c:pt idx="80">
                  <c:v>7.2005760291335486E-2</c:v>
                </c:pt>
                <c:pt idx="81">
                  <c:v>7.2005760291335486E-2</c:v>
                </c:pt>
                <c:pt idx="82">
                  <c:v>7.1423537648506397E-2</c:v>
                </c:pt>
                <c:pt idx="83">
                  <c:v>7.1289246538172521E-2</c:v>
                </c:pt>
                <c:pt idx="84">
                  <c:v>7.1287479549878657E-2</c:v>
                </c:pt>
                <c:pt idx="85">
                  <c:v>7.0617790986503157E-2</c:v>
                </c:pt>
                <c:pt idx="86">
                  <c:v>6.9490452455016186E-2</c:v>
                </c:pt>
                <c:pt idx="87">
                  <c:v>6.9382666169090307E-2</c:v>
                </c:pt>
                <c:pt idx="88">
                  <c:v>6.8836666786285486E-2</c:v>
                </c:pt>
                <c:pt idx="89">
                  <c:v>6.8778356172587887E-2</c:v>
                </c:pt>
                <c:pt idx="90">
                  <c:v>6.8663501933486554E-2</c:v>
                </c:pt>
                <c:pt idx="91">
                  <c:v>6.8188182082436405E-2</c:v>
                </c:pt>
                <c:pt idx="92">
                  <c:v>6.7582105097640108E-2</c:v>
                </c:pt>
                <c:pt idx="93">
                  <c:v>6.7527328460530237E-2</c:v>
                </c:pt>
                <c:pt idx="94">
                  <c:v>6.6981329077725416E-2</c:v>
                </c:pt>
                <c:pt idx="95">
                  <c:v>6.6971610642109158E-2</c:v>
                </c:pt>
                <c:pt idx="96">
                  <c:v>6.6894746651325943E-2</c:v>
                </c:pt>
                <c:pt idx="97">
                  <c:v>6.6873542791799551E-2</c:v>
                </c:pt>
                <c:pt idx="98">
                  <c:v>6.6816999166395816E-2</c:v>
                </c:pt>
                <c:pt idx="99">
                  <c:v>6.6274533760178722E-2</c:v>
                </c:pt>
                <c:pt idx="100">
                  <c:v>6.5677291716851771E-2</c:v>
                </c:pt>
                <c:pt idx="101">
                  <c:v>6.5643718939268292E-2</c:v>
                </c:pt>
                <c:pt idx="102">
                  <c:v>6.5046476895941341E-2</c:v>
                </c:pt>
                <c:pt idx="103">
                  <c:v>6.4479273653610114E-2</c:v>
                </c:pt>
                <c:pt idx="104">
                  <c:v>6.4443933887732785E-2</c:v>
                </c:pt>
                <c:pt idx="105">
                  <c:v>6.4431564969675725E-2</c:v>
                </c:pt>
                <c:pt idx="106">
                  <c:v>6.4424497016500257E-2</c:v>
                </c:pt>
                <c:pt idx="107">
                  <c:v>6.3956245118625576E-2</c:v>
                </c:pt>
                <c:pt idx="108">
                  <c:v>6.3956245118625576E-2</c:v>
                </c:pt>
                <c:pt idx="109">
                  <c:v>6.3956245118625576E-2</c:v>
                </c:pt>
                <c:pt idx="110">
                  <c:v>6.37159347106597E-2</c:v>
                </c:pt>
                <c:pt idx="111">
                  <c:v>6.3714167722365822E-2</c:v>
                </c:pt>
                <c:pt idx="112">
                  <c:v>6.3298925473307149E-2</c:v>
                </c:pt>
                <c:pt idx="113">
                  <c:v>6.3298925473307149E-2</c:v>
                </c:pt>
                <c:pt idx="114">
                  <c:v>6.3298925473307149E-2</c:v>
                </c:pt>
                <c:pt idx="115">
                  <c:v>6.3115158690744994E-2</c:v>
                </c:pt>
                <c:pt idx="116">
                  <c:v>6.2631003898225512E-2</c:v>
                </c:pt>
                <c:pt idx="117">
                  <c:v>6.1920674604091092E-2</c:v>
                </c:pt>
                <c:pt idx="118">
                  <c:v>6.1920674604091092E-2</c:v>
                </c:pt>
                <c:pt idx="119">
                  <c:v>6.1807587353283622E-2</c:v>
                </c:pt>
                <c:pt idx="120">
                  <c:v>6.1807587353283622E-2</c:v>
                </c:pt>
                <c:pt idx="121">
                  <c:v>6.1318131595882536E-2</c:v>
                </c:pt>
                <c:pt idx="122">
                  <c:v>6.1318131595882536E-2</c:v>
                </c:pt>
                <c:pt idx="123">
                  <c:v>6.1275723876829731E-2</c:v>
                </c:pt>
                <c:pt idx="124">
                  <c:v>6.0777433177959313E-2</c:v>
                </c:pt>
                <c:pt idx="125">
                  <c:v>6.0669646892033441E-2</c:v>
                </c:pt>
                <c:pt idx="126">
                  <c:v>6.0567161570989174E-2</c:v>
                </c:pt>
                <c:pt idx="127">
                  <c:v>6.0197861017571026E-2</c:v>
                </c:pt>
                <c:pt idx="128">
                  <c:v>6.0015861223302755E-2</c:v>
                </c:pt>
                <c:pt idx="129">
                  <c:v>5.9416852191681926E-2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16-448E-BA16-B0D025827C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-9294</c:v>
                </c:pt>
                <c:pt idx="1">
                  <c:v>-9291</c:v>
                </c:pt>
                <c:pt idx="2">
                  <c:v>-9290</c:v>
                </c:pt>
                <c:pt idx="3">
                  <c:v>-9289</c:v>
                </c:pt>
                <c:pt idx="4">
                  <c:v>-9286</c:v>
                </c:pt>
                <c:pt idx="5">
                  <c:v>-9259</c:v>
                </c:pt>
                <c:pt idx="6">
                  <c:v>-9258</c:v>
                </c:pt>
                <c:pt idx="7">
                  <c:v>-9257</c:v>
                </c:pt>
                <c:pt idx="8">
                  <c:v>-9228</c:v>
                </c:pt>
                <c:pt idx="9">
                  <c:v>-9226</c:v>
                </c:pt>
                <c:pt idx="10">
                  <c:v>-9223</c:v>
                </c:pt>
                <c:pt idx="11">
                  <c:v>-9192</c:v>
                </c:pt>
                <c:pt idx="12">
                  <c:v>-9191</c:v>
                </c:pt>
                <c:pt idx="13">
                  <c:v>-9190</c:v>
                </c:pt>
                <c:pt idx="14">
                  <c:v>-9189</c:v>
                </c:pt>
                <c:pt idx="15">
                  <c:v>-802</c:v>
                </c:pt>
                <c:pt idx="16">
                  <c:v>-739</c:v>
                </c:pt>
                <c:pt idx="17">
                  <c:v>-737</c:v>
                </c:pt>
                <c:pt idx="18">
                  <c:v>-402</c:v>
                </c:pt>
                <c:pt idx="19">
                  <c:v>0</c:v>
                </c:pt>
                <c:pt idx="20">
                  <c:v>0</c:v>
                </c:pt>
                <c:pt idx="21">
                  <c:v>1776</c:v>
                </c:pt>
                <c:pt idx="22">
                  <c:v>2390</c:v>
                </c:pt>
                <c:pt idx="23">
                  <c:v>3169</c:v>
                </c:pt>
                <c:pt idx="24">
                  <c:v>3169</c:v>
                </c:pt>
                <c:pt idx="25">
                  <c:v>3509</c:v>
                </c:pt>
                <c:pt idx="26">
                  <c:v>3510</c:v>
                </c:pt>
                <c:pt idx="27">
                  <c:v>3542</c:v>
                </c:pt>
                <c:pt idx="28">
                  <c:v>3543</c:v>
                </c:pt>
                <c:pt idx="29">
                  <c:v>3544</c:v>
                </c:pt>
                <c:pt idx="30">
                  <c:v>4495</c:v>
                </c:pt>
                <c:pt idx="31">
                  <c:v>4495</c:v>
                </c:pt>
                <c:pt idx="32">
                  <c:v>4497</c:v>
                </c:pt>
                <c:pt idx="33">
                  <c:v>4561</c:v>
                </c:pt>
                <c:pt idx="34">
                  <c:v>4856</c:v>
                </c:pt>
                <c:pt idx="35">
                  <c:v>5293</c:v>
                </c:pt>
                <c:pt idx="36">
                  <c:v>5602</c:v>
                </c:pt>
                <c:pt idx="37">
                  <c:v>5661</c:v>
                </c:pt>
                <c:pt idx="38">
                  <c:v>5661</c:v>
                </c:pt>
                <c:pt idx="39">
                  <c:v>6045</c:v>
                </c:pt>
                <c:pt idx="40">
                  <c:v>6372</c:v>
                </c:pt>
                <c:pt idx="41">
                  <c:v>6372</c:v>
                </c:pt>
                <c:pt idx="42">
                  <c:v>6718</c:v>
                </c:pt>
                <c:pt idx="43">
                  <c:v>6754</c:v>
                </c:pt>
                <c:pt idx="44">
                  <c:v>7045</c:v>
                </c:pt>
                <c:pt idx="45">
                  <c:v>7494</c:v>
                </c:pt>
                <c:pt idx="46">
                  <c:v>7723</c:v>
                </c:pt>
                <c:pt idx="47">
                  <c:v>7757</c:v>
                </c:pt>
                <c:pt idx="48">
                  <c:v>8061</c:v>
                </c:pt>
                <c:pt idx="49">
                  <c:v>8135</c:v>
                </c:pt>
                <c:pt idx="50">
                  <c:v>8464</c:v>
                </c:pt>
                <c:pt idx="51">
                  <c:v>8472</c:v>
                </c:pt>
                <c:pt idx="52">
                  <c:v>8472</c:v>
                </c:pt>
                <c:pt idx="53">
                  <c:v>8501</c:v>
                </c:pt>
                <c:pt idx="54">
                  <c:v>8556.5</c:v>
                </c:pt>
                <c:pt idx="55">
                  <c:v>8556.5</c:v>
                </c:pt>
                <c:pt idx="56">
                  <c:v>8814</c:v>
                </c:pt>
                <c:pt idx="57">
                  <c:v>8814</c:v>
                </c:pt>
                <c:pt idx="58">
                  <c:v>8878</c:v>
                </c:pt>
                <c:pt idx="59">
                  <c:v>9112</c:v>
                </c:pt>
                <c:pt idx="60">
                  <c:v>9112</c:v>
                </c:pt>
                <c:pt idx="61">
                  <c:v>9112</c:v>
                </c:pt>
                <c:pt idx="62">
                  <c:v>9185</c:v>
                </c:pt>
                <c:pt idx="63">
                  <c:v>9459</c:v>
                </c:pt>
                <c:pt idx="64">
                  <c:v>9580</c:v>
                </c:pt>
                <c:pt idx="65">
                  <c:v>9580</c:v>
                </c:pt>
                <c:pt idx="66">
                  <c:v>9932.5</c:v>
                </c:pt>
                <c:pt idx="67">
                  <c:v>9982</c:v>
                </c:pt>
                <c:pt idx="68">
                  <c:v>10254</c:v>
                </c:pt>
                <c:pt idx="69">
                  <c:v>10944</c:v>
                </c:pt>
                <c:pt idx="70">
                  <c:v>10973</c:v>
                </c:pt>
                <c:pt idx="71">
                  <c:v>11308</c:v>
                </c:pt>
                <c:pt idx="72">
                  <c:v>12381</c:v>
                </c:pt>
                <c:pt idx="73">
                  <c:v>13439</c:v>
                </c:pt>
                <c:pt idx="74">
                  <c:v>13468</c:v>
                </c:pt>
                <c:pt idx="75">
                  <c:v>13501</c:v>
                </c:pt>
                <c:pt idx="76">
                  <c:v>13809</c:v>
                </c:pt>
                <c:pt idx="77">
                  <c:v>13836</c:v>
                </c:pt>
                <c:pt idx="78">
                  <c:v>14095</c:v>
                </c:pt>
                <c:pt idx="79">
                  <c:v>14095</c:v>
                </c:pt>
                <c:pt idx="80">
                  <c:v>14106.5</c:v>
                </c:pt>
                <c:pt idx="81">
                  <c:v>14106.5</c:v>
                </c:pt>
                <c:pt idx="82">
                  <c:v>14436</c:v>
                </c:pt>
                <c:pt idx="83">
                  <c:v>14512</c:v>
                </c:pt>
                <c:pt idx="84">
                  <c:v>14513</c:v>
                </c:pt>
                <c:pt idx="85">
                  <c:v>14892</c:v>
                </c:pt>
                <c:pt idx="86">
                  <c:v>15530</c:v>
                </c:pt>
                <c:pt idx="87">
                  <c:v>15591</c:v>
                </c:pt>
                <c:pt idx="88">
                  <c:v>15900</c:v>
                </c:pt>
                <c:pt idx="89">
                  <c:v>15933</c:v>
                </c:pt>
                <c:pt idx="90">
                  <c:v>15998</c:v>
                </c:pt>
                <c:pt idx="91">
                  <c:v>16267</c:v>
                </c:pt>
                <c:pt idx="92">
                  <c:v>16610</c:v>
                </c:pt>
                <c:pt idx="93">
                  <c:v>16641</c:v>
                </c:pt>
                <c:pt idx="94">
                  <c:v>16950</c:v>
                </c:pt>
                <c:pt idx="95">
                  <c:v>16955.5</c:v>
                </c:pt>
                <c:pt idx="96">
                  <c:v>16999</c:v>
                </c:pt>
                <c:pt idx="97">
                  <c:v>17011</c:v>
                </c:pt>
                <c:pt idx="98">
                  <c:v>17043</c:v>
                </c:pt>
                <c:pt idx="99">
                  <c:v>17350</c:v>
                </c:pt>
                <c:pt idx="100">
                  <c:v>17688</c:v>
                </c:pt>
                <c:pt idx="101">
                  <c:v>17707</c:v>
                </c:pt>
                <c:pt idx="102">
                  <c:v>18045</c:v>
                </c:pt>
                <c:pt idx="103">
                  <c:v>18366</c:v>
                </c:pt>
                <c:pt idx="104">
                  <c:v>18386</c:v>
                </c:pt>
                <c:pt idx="105">
                  <c:v>18393</c:v>
                </c:pt>
                <c:pt idx="106">
                  <c:v>18397</c:v>
                </c:pt>
                <c:pt idx="107">
                  <c:v>18662</c:v>
                </c:pt>
                <c:pt idx="108">
                  <c:v>18662</c:v>
                </c:pt>
                <c:pt idx="109">
                  <c:v>18662</c:v>
                </c:pt>
                <c:pt idx="110">
                  <c:v>18798</c:v>
                </c:pt>
                <c:pt idx="111">
                  <c:v>18799</c:v>
                </c:pt>
                <c:pt idx="112">
                  <c:v>19034</c:v>
                </c:pt>
                <c:pt idx="113">
                  <c:v>19034</c:v>
                </c:pt>
                <c:pt idx="114">
                  <c:v>19034</c:v>
                </c:pt>
                <c:pt idx="115">
                  <c:v>19138</c:v>
                </c:pt>
                <c:pt idx="116">
                  <c:v>19412</c:v>
                </c:pt>
                <c:pt idx="117">
                  <c:v>19814</c:v>
                </c:pt>
                <c:pt idx="118">
                  <c:v>19814</c:v>
                </c:pt>
                <c:pt idx="119">
                  <c:v>19878</c:v>
                </c:pt>
                <c:pt idx="120">
                  <c:v>19878</c:v>
                </c:pt>
                <c:pt idx="121">
                  <c:v>20155</c:v>
                </c:pt>
                <c:pt idx="122">
                  <c:v>20155</c:v>
                </c:pt>
                <c:pt idx="123">
                  <c:v>20179</c:v>
                </c:pt>
                <c:pt idx="124">
                  <c:v>20461</c:v>
                </c:pt>
                <c:pt idx="125">
                  <c:v>20522</c:v>
                </c:pt>
                <c:pt idx="126">
                  <c:v>20580</c:v>
                </c:pt>
                <c:pt idx="127">
                  <c:v>20789</c:v>
                </c:pt>
                <c:pt idx="128">
                  <c:v>20892</c:v>
                </c:pt>
                <c:pt idx="129">
                  <c:v>21231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21">
                  <c:v>0.12452399999892805</c:v>
                </c:pt>
                <c:pt idx="127">
                  <c:v>4.3286000087391585E-2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16-448E-BA16-B0D025827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7096"/>
        <c:axId val="1"/>
      </c:scatterChart>
      <c:valAx>
        <c:axId val="60597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298065390832762"/>
              <c:y val="0.87423312883435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87434600476264"/>
          <c:y val="0.92638036809815949"/>
          <c:w val="0.776490761502494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295275</xdr:colOff>
      <xdr:row>17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7EFD230B-BC97-A288-9D79-07DC5E603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1</xdr:rowOff>
    </xdr:from>
    <xdr:to>
      <xdr:col>26</xdr:col>
      <xdr:colOff>428625</xdr:colOff>
      <xdr:row>17</xdr:row>
      <xdr:rowOff>142876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1BB83337-9602-44FA-55D8-9914D9CC9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konkoly.hu/cgi-bin/IBVS?3423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www.konkoly.hu/cgi-bin/IBVS?5875" TargetMode="External"/><Relationship Id="rId3" Type="http://schemas.openxmlformats.org/officeDocument/2006/relationships/hyperlink" Target="http://www.konkoly.hu/cgi-bin/IBVS?937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1908" TargetMode="External"/><Relationship Id="rId12" Type="http://schemas.openxmlformats.org/officeDocument/2006/relationships/hyperlink" Target="http://www.konkoly.hu/cgi-bin/IBVS?3552" TargetMode="External"/><Relationship Id="rId17" Type="http://schemas.openxmlformats.org/officeDocument/2006/relationships/hyperlink" Target="http://www.bav-astro.de/sfs/BAVM_link.php?BAVMnr=117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30" TargetMode="External"/><Relationship Id="rId16" Type="http://schemas.openxmlformats.org/officeDocument/2006/relationships/hyperlink" Target="http://www.konkoly.hu/cgi-bin/IBVS?4097" TargetMode="External"/><Relationship Id="rId20" Type="http://schemas.openxmlformats.org/officeDocument/2006/relationships/hyperlink" Target="http://vsolj.cetus-net.org/no43.pdf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2" TargetMode="External"/><Relationship Id="rId11" Type="http://schemas.openxmlformats.org/officeDocument/2006/relationships/hyperlink" Target="http://www.konkoly.hu/cgi-bin/IBVS?3552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31" TargetMode="External"/><Relationship Id="rId15" Type="http://schemas.openxmlformats.org/officeDocument/2006/relationships/hyperlink" Target="http://www.konkoly.hu/cgi-bin/IBVS?4097" TargetMode="External"/><Relationship Id="rId23" Type="http://schemas.openxmlformats.org/officeDocument/2006/relationships/hyperlink" Target="http://www.konkoly.hu/cgi-bin/IBVS?5672" TargetMode="External"/><Relationship Id="rId28" Type="http://schemas.openxmlformats.org/officeDocument/2006/relationships/hyperlink" Target="http://www.konkoly.hu/cgi-bin/IBVS?6018" TargetMode="External"/><Relationship Id="rId10" Type="http://schemas.openxmlformats.org/officeDocument/2006/relationships/hyperlink" Target="http://www.konkoly.hu/cgi-bin/IBVS?3552" TargetMode="External"/><Relationship Id="rId19" Type="http://schemas.openxmlformats.org/officeDocument/2006/relationships/hyperlink" Target="http://www.konkoly.hu/cgi-bin/IBVS?5694" TargetMode="External"/><Relationship Id="rId3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1449" TargetMode="External"/><Relationship Id="rId9" Type="http://schemas.openxmlformats.org/officeDocument/2006/relationships/hyperlink" Target="http://www.bav-astro.de/sfs/BAVM_link.php?BAVMnr=46" TargetMode="External"/><Relationship Id="rId14" Type="http://schemas.openxmlformats.org/officeDocument/2006/relationships/hyperlink" Target="http://www.konkoly.hu/cgi-bin/IBVS?5745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www.konkoly.hu/cgi-bin/IBVS?5960" TargetMode="External"/><Relationship Id="rId30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1"/>
  <sheetViews>
    <sheetView tabSelected="1" workbookViewId="0">
      <pane xSplit="14" ySplit="22" topLeftCell="O14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4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63</v>
      </c>
      <c r="B1" s="14"/>
      <c r="C1" s="13"/>
    </row>
    <row r="2" spans="1:6" ht="12.95" customHeight="1" x14ac:dyDescent="0.2">
      <c r="A2" t="s">
        <v>28</v>
      </c>
      <c r="B2" t="s">
        <v>60</v>
      </c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2">
        <v>38398.5697</v>
      </c>
      <c r="D4" s="3">
        <v>1.0296259999999999</v>
      </c>
    </row>
    <row r="5" spans="1:6" ht="12.95" customHeight="1" thickTop="1" x14ac:dyDescent="0.2">
      <c r="A5" s="21" t="s">
        <v>65</v>
      </c>
      <c r="B5" s="22"/>
      <c r="C5" s="23">
        <v>-9.5</v>
      </c>
      <c r="D5" s="22" t="s">
        <v>66</v>
      </c>
    </row>
    <row r="6" spans="1:6" ht="12.95" customHeight="1" x14ac:dyDescent="0.2">
      <c r="A6" s="5" t="s">
        <v>5</v>
      </c>
    </row>
    <row r="7" spans="1:6" ht="12.95" customHeight="1" x14ac:dyDescent="0.2">
      <c r="A7" t="s">
        <v>6</v>
      </c>
      <c r="C7">
        <v>38398.5697</v>
      </c>
      <c r="D7" s="97" t="s">
        <v>490</v>
      </c>
    </row>
    <row r="8" spans="1:6" ht="12.95" customHeight="1" x14ac:dyDescent="0.2">
      <c r="A8" t="s">
        <v>7</v>
      </c>
      <c r="C8">
        <v>1.0296259999999999</v>
      </c>
      <c r="D8" s="97" t="s">
        <v>490</v>
      </c>
    </row>
    <row r="9" spans="1:6" ht="12.95" customHeight="1" x14ac:dyDescent="0.2">
      <c r="A9" s="35" t="s">
        <v>70</v>
      </c>
      <c r="B9" s="36">
        <v>121</v>
      </c>
      <c r="C9" s="26" t="str">
        <f>"F"&amp;B9</f>
        <v>F121</v>
      </c>
      <c r="D9" s="27" t="str">
        <f>"G"&amp;B9</f>
        <v>G121</v>
      </c>
    </row>
    <row r="10" spans="1:6" ht="12.95" customHeight="1" thickBot="1" x14ac:dyDescent="0.25">
      <c r="A10" s="22"/>
      <c r="B10" s="22"/>
      <c r="C10" s="4" t="s">
        <v>24</v>
      </c>
      <c r="D10" s="4" t="s">
        <v>25</v>
      </c>
      <c r="E10" s="22"/>
    </row>
    <row r="11" spans="1:6" ht="12.95" customHeight="1" x14ac:dyDescent="0.2">
      <c r="A11" s="22" t="s">
        <v>20</v>
      </c>
      <c r="B11" s="22"/>
      <c r="C11" s="24">
        <f ca="1">INTERCEPT(INDIRECT($D$9):G988,INDIRECT($C$9):F988)</f>
        <v>9.6931780658766564E-2</v>
      </c>
      <c r="D11" s="25"/>
      <c r="E11" s="22"/>
    </row>
    <row r="12" spans="1:6" ht="12.95" customHeight="1" x14ac:dyDescent="0.2">
      <c r="A12" s="22" t="s">
        <v>21</v>
      </c>
      <c r="B12" s="22"/>
      <c r="C12" s="24">
        <f ca="1">SLOPE(INDIRECT($D$9):G988,INDIRECT($C$9):F988)</f>
        <v>-1.7669882938667343E-6</v>
      </c>
      <c r="D12" s="25"/>
      <c r="E12" s="98" t="s">
        <v>489</v>
      </c>
      <c r="F12" s="99" t="s">
        <v>491</v>
      </c>
    </row>
    <row r="13" spans="1:6" ht="12.95" customHeight="1" x14ac:dyDescent="0.2">
      <c r="A13" s="22" t="s">
        <v>23</v>
      </c>
      <c r="B13" s="22"/>
      <c r="C13" s="25" t="s">
        <v>18</v>
      </c>
      <c r="E13" s="100" t="s">
        <v>80</v>
      </c>
      <c r="F13" s="101">
        <v>1</v>
      </c>
    </row>
    <row r="14" spans="1:6" ht="12.95" customHeight="1" x14ac:dyDescent="0.2">
      <c r="A14" s="22"/>
      <c r="B14" s="22"/>
      <c r="C14" s="22"/>
      <c r="E14" s="102" t="s">
        <v>67</v>
      </c>
      <c r="F14" s="103">
        <f ca="1">NOW()+15018.5+$C$5/24</f>
        <v>60572.67260208333</v>
      </c>
    </row>
    <row r="15" spans="1:6" ht="12.95" customHeight="1" x14ac:dyDescent="0.2">
      <c r="A15" s="28" t="s">
        <v>22</v>
      </c>
      <c r="B15" s="22"/>
      <c r="C15" s="29">
        <f ca="1">(C7+C11)+(C8+C12)*INT(MAX(F21:F3529))</f>
        <v>60258.618722852189</v>
      </c>
      <c r="E15" s="102" t="s">
        <v>81</v>
      </c>
      <c r="F15" s="103">
        <f ca="1">ROUND(2*(F14-$C$7)/$C$8,0)/2+F13</f>
        <v>21537</v>
      </c>
    </row>
    <row r="16" spans="1:6" ht="12.95" customHeight="1" x14ac:dyDescent="0.2">
      <c r="A16" s="31" t="s">
        <v>8</v>
      </c>
      <c r="B16" s="22"/>
      <c r="C16" s="32">
        <f ca="1">+C8+C12</f>
        <v>1.029624233011706</v>
      </c>
      <c r="E16" s="102" t="s">
        <v>68</v>
      </c>
      <c r="F16" s="103">
        <f ca="1">ROUND(2*(F14-$C$15)/$C$16,0)/2+F13</f>
        <v>306</v>
      </c>
    </row>
    <row r="17" spans="1:21" ht="12.95" customHeight="1" thickBot="1" x14ac:dyDescent="0.25">
      <c r="A17" s="30" t="s">
        <v>64</v>
      </c>
      <c r="B17" s="22"/>
      <c r="C17" s="22">
        <f>COUNT(C21:C2187)</f>
        <v>130</v>
      </c>
      <c r="E17" s="102" t="s">
        <v>487</v>
      </c>
      <c r="F17" s="104">
        <f ca="1">+$C$15+$C$16*$F$16-15018.5-$C$5/24</f>
        <v>45555.579571487106</v>
      </c>
    </row>
    <row r="18" spans="1:21" ht="12.95" customHeight="1" thickTop="1" thickBot="1" x14ac:dyDescent="0.25">
      <c r="A18" s="31" t="s">
        <v>9</v>
      </c>
      <c r="B18" s="22"/>
      <c r="C18" s="33">
        <f ca="1">+C15</f>
        <v>60258.618722852189</v>
      </c>
      <c r="D18" s="34">
        <f ca="1">+C16</f>
        <v>1.029624233011706</v>
      </c>
      <c r="E18" s="106" t="s">
        <v>488</v>
      </c>
      <c r="F18" s="105">
        <f ca="1">+($C$15+$C$16*$F$16)-($C$16/2)-15018.5-$C$5/24</f>
        <v>45555.064759370602</v>
      </c>
    </row>
    <row r="19" spans="1:21" ht="12.95" customHeight="1" thickTop="1" x14ac:dyDescent="0.2"/>
    <row r="20" spans="1:21" ht="12.95" customHeight="1" thickBot="1" x14ac:dyDescent="0.25">
      <c r="A20" s="4" t="s">
        <v>10</v>
      </c>
      <c r="B20" s="4" t="s">
        <v>11</v>
      </c>
      <c r="C20" s="96" t="s">
        <v>12</v>
      </c>
      <c r="D20" s="96" t="s">
        <v>17</v>
      </c>
      <c r="E20" s="4" t="s">
        <v>13</v>
      </c>
      <c r="F20" s="4" t="s">
        <v>14</v>
      </c>
      <c r="G20" s="4" t="s">
        <v>15</v>
      </c>
      <c r="H20" s="7" t="s">
        <v>93</v>
      </c>
      <c r="I20" s="7" t="s">
        <v>96</v>
      </c>
      <c r="J20" s="7" t="s">
        <v>90</v>
      </c>
      <c r="K20" s="7" t="s">
        <v>88</v>
      </c>
      <c r="L20" s="7" t="s">
        <v>470</v>
      </c>
      <c r="M20" s="7" t="s">
        <v>471</v>
      </c>
      <c r="N20" s="7" t="s">
        <v>472</v>
      </c>
      <c r="O20" s="7" t="s">
        <v>27</v>
      </c>
      <c r="P20" s="6" t="s">
        <v>26</v>
      </c>
      <c r="Q20" s="4" t="s">
        <v>19</v>
      </c>
      <c r="U20" s="64" t="s">
        <v>474</v>
      </c>
    </row>
    <row r="21" spans="1:21" s="17" customFormat="1" ht="12.95" customHeight="1" x14ac:dyDescent="0.2">
      <c r="A21" s="61" t="s">
        <v>103</v>
      </c>
      <c r="B21" s="63" t="s">
        <v>55</v>
      </c>
      <c r="C21" s="62">
        <v>28829.231</v>
      </c>
      <c r="D21" s="62" t="s">
        <v>96</v>
      </c>
      <c r="E21" s="10">
        <f>+(C21-C$7)/C$8</f>
        <v>-9293.9948097658762</v>
      </c>
      <c r="F21" s="17">
        <f>ROUND(2*E21,0)/2</f>
        <v>-9294</v>
      </c>
      <c r="G21" s="17">
        <f>+C21-(C$7+F21*C$8)</f>
        <v>5.3439999974216335E-3</v>
      </c>
      <c r="I21" s="17">
        <f>G21</f>
        <v>5.3439999974216335E-3</v>
      </c>
      <c r="Q21" s="19">
        <f>+C21-15018.5</f>
        <v>13810.731</v>
      </c>
    </row>
    <row r="22" spans="1:21" s="17" customFormat="1" ht="12.95" customHeight="1" x14ac:dyDescent="0.2">
      <c r="A22" s="61" t="s">
        <v>103</v>
      </c>
      <c r="B22" s="63" t="s">
        <v>55</v>
      </c>
      <c r="C22" s="62">
        <v>28832.312000000002</v>
      </c>
      <c r="D22" s="62" t="s">
        <v>96</v>
      </c>
      <c r="E22" s="10">
        <f>+(C22-C$7)/C$8</f>
        <v>-9291.0024610878118</v>
      </c>
      <c r="F22" s="17">
        <f>ROUND(2*E22,0)/2</f>
        <v>-9291</v>
      </c>
      <c r="G22" s="17">
        <f>+C22-(C$7+F22*C$8)</f>
        <v>-2.5339999992866069E-3</v>
      </c>
      <c r="I22" s="17">
        <f>G22</f>
        <v>-2.5339999992866069E-3</v>
      </c>
      <c r="Q22" s="19">
        <f>+C22-15018.5</f>
        <v>13813.812000000002</v>
      </c>
    </row>
    <row r="23" spans="1:21" s="17" customFormat="1" ht="12.95" customHeight="1" x14ac:dyDescent="0.2">
      <c r="A23" s="61" t="s">
        <v>103</v>
      </c>
      <c r="B23" s="63" t="s">
        <v>55</v>
      </c>
      <c r="C23" s="62">
        <v>28833.357</v>
      </c>
      <c r="D23" s="62" t="s">
        <v>96</v>
      </c>
      <c r="E23" s="10">
        <f>+(C23-C$7)/C$8</f>
        <v>-9289.9875294524427</v>
      </c>
      <c r="F23" s="17">
        <f>ROUND(2*E23,0)/2</f>
        <v>-9290</v>
      </c>
      <c r="G23" s="17">
        <f>+C23-(C$7+F23*C$8)</f>
        <v>1.2839999999414431E-2</v>
      </c>
      <c r="I23" s="17">
        <f>G23</f>
        <v>1.2839999999414431E-2</v>
      </c>
      <c r="Q23" s="19">
        <f>+C23-15018.5</f>
        <v>13814.857</v>
      </c>
    </row>
    <row r="24" spans="1:21" s="17" customFormat="1" ht="12.95" customHeight="1" x14ac:dyDescent="0.2">
      <c r="A24" s="61" t="s">
        <v>103</v>
      </c>
      <c r="B24" s="63" t="s">
        <v>55</v>
      </c>
      <c r="C24" s="62">
        <v>28834.39</v>
      </c>
      <c r="D24" s="62" t="s">
        <v>96</v>
      </c>
      <c r="E24" s="10">
        <f>+(C24-C$7)/C$8</f>
        <v>-9288.9842525344175</v>
      </c>
      <c r="F24" s="17">
        <f>ROUND(2*E24,0)/2</f>
        <v>-9289</v>
      </c>
      <c r="G24" s="17">
        <f>+C24-(C$7+F24*C$8)</f>
        <v>1.6213999999308726E-2</v>
      </c>
      <c r="I24" s="17">
        <f>G24</f>
        <v>1.6213999999308726E-2</v>
      </c>
      <c r="Q24" s="19">
        <f>+C24-15018.5</f>
        <v>13815.89</v>
      </c>
    </row>
    <row r="25" spans="1:21" s="17" customFormat="1" ht="12.95" customHeight="1" x14ac:dyDescent="0.2">
      <c r="A25" s="61" t="s">
        <v>103</v>
      </c>
      <c r="B25" s="63" t="s">
        <v>55</v>
      </c>
      <c r="C25" s="62">
        <v>28837.455999999998</v>
      </c>
      <c r="D25" s="62" t="s">
        <v>96</v>
      </c>
      <c r="E25" s="10">
        <f>+(C25-C$7)/C$8</f>
        <v>-9286.0064722530333</v>
      </c>
      <c r="F25" s="17">
        <f>ROUND(2*E25,0)/2</f>
        <v>-9286</v>
      </c>
      <c r="G25" s="17">
        <f>+C25-(C$7+F25*C$8)</f>
        <v>-6.6640000004554167E-3</v>
      </c>
      <c r="I25" s="17">
        <f>G25</f>
        <v>-6.6640000004554167E-3</v>
      </c>
      <c r="Q25" s="19">
        <f>+C25-15018.5</f>
        <v>13818.955999999998</v>
      </c>
    </row>
    <row r="26" spans="1:21" s="17" customFormat="1" ht="12.95" customHeight="1" x14ac:dyDescent="0.2">
      <c r="A26" s="61" t="s">
        <v>103</v>
      </c>
      <c r="B26" s="63" t="s">
        <v>55</v>
      </c>
      <c r="C26" s="62">
        <v>28865.261999999999</v>
      </c>
      <c r="D26" s="62" t="s">
        <v>96</v>
      </c>
      <c r="E26" s="10">
        <f>+(C26-C$7)/C$8</f>
        <v>-9259.0005497141701</v>
      </c>
      <c r="F26" s="17">
        <f>ROUND(2*E26,0)/2</f>
        <v>-9259</v>
      </c>
      <c r="G26" s="17">
        <f>+C26-(C$7+F26*C$8)</f>
        <v>-5.6600000243633986E-4</v>
      </c>
      <c r="I26" s="17">
        <f>G26</f>
        <v>-5.6600000243633986E-4</v>
      </c>
      <c r="Q26" s="19">
        <f>+C26-15018.5</f>
        <v>13846.761999999999</v>
      </c>
    </row>
    <row r="27" spans="1:21" s="17" customFormat="1" ht="12.95" customHeight="1" x14ac:dyDescent="0.2">
      <c r="A27" s="61" t="s">
        <v>103</v>
      </c>
      <c r="B27" s="63" t="s">
        <v>55</v>
      </c>
      <c r="C27" s="62">
        <v>28866.291000000001</v>
      </c>
      <c r="D27" s="62" t="s">
        <v>96</v>
      </c>
      <c r="E27" s="10">
        <f>+(C27-C$7)/C$8</f>
        <v>-9258.0011577019231</v>
      </c>
      <c r="F27" s="17">
        <f>ROUND(2*E27,0)/2</f>
        <v>-9258</v>
      </c>
      <c r="G27" s="17">
        <f>+C27-(C$7+F27*C$8)</f>
        <v>-1.1919999997189734E-3</v>
      </c>
      <c r="I27" s="17">
        <f>G27</f>
        <v>-1.1919999997189734E-3</v>
      </c>
      <c r="Q27" s="19">
        <f>+C27-15018.5</f>
        <v>13847.791000000001</v>
      </c>
    </row>
    <row r="28" spans="1:21" s="17" customFormat="1" ht="12.95" customHeight="1" x14ac:dyDescent="0.2">
      <c r="A28" s="61" t="s">
        <v>103</v>
      </c>
      <c r="B28" s="63" t="s">
        <v>55</v>
      </c>
      <c r="C28" s="62">
        <v>28867.325000000001</v>
      </c>
      <c r="D28" s="62" t="s">
        <v>96</v>
      </c>
      <c r="E28" s="10">
        <f>+(C28-C$7)/C$8</f>
        <v>-9256.9969095574506</v>
      </c>
      <c r="F28" s="17">
        <f>ROUND(2*E28,0)/2</f>
        <v>-9257</v>
      </c>
      <c r="G28" s="17">
        <f>+C28-(C$7+F28*C$8)</f>
        <v>3.1820000003790483E-3</v>
      </c>
      <c r="I28" s="17">
        <f>G28</f>
        <v>3.1820000003790483E-3</v>
      </c>
      <c r="Q28" s="19">
        <f>+C28-15018.5</f>
        <v>13848.825000000001</v>
      </c>
    </row>
    <row r="29" spans="1:21" s="17" customFormat="1" ht="12.95" customHeight="1" x14ac:dyDescent="0.2">
      <c r="A29" s="61" t="s">
        <v>103</v>
      </c>
      <c r="B29" s="63" t="s">
        <v>55</v>
      </c>
      <c r="C29" s="62">
        <v>28897.171999999999</v>
      </c>
      <c r="D29" s="62" t="s">
        <v>96</v>
      </c>
      <c r="E29" s="10">
        <f>+(C29-C$7)/C$8</f>
        <v>-9228.0087138436702</v>
      </c>
      <c r="F29" s="17">
        <f>ROUND(2*E29,0)/2</f>
        <v>-9228</v>
      </c>
      <c r="G29" s="17">
        <f>+C29-(C$7+F29*C$8)</f>
        <v>-8.9720000032684766E-3</v>
      </c>
      <c r="I29" s="17">
        <f>G29</f>
        <v>-8.9720000032684766E-3</v>
      </c>
      <c r="Q29" s="19">
        <f>+C29-15018.5</f>
        <v>13878.671999999999</v>
      </c>
    </row>
    <row r="30" spans="1:21" s="17" customFormat="1" ht="12.95" customHeight="1" x14ac:dyDescent="0.2">
      <c r="A30" s="61" t="s">
        <v>103</v>
      </c>
      <c r="B30" s="63" t="s">
        <v>55</v>
      </c>
      <c r="C30" s="62">
        <v>28899.23</v>
      </c>
      <c r="D30" s="62" t="s">
        <v>96</v>
      </c>
      <c r="E30" s="10">
        <f>+(C30-C$7)/C$8</f>
        <v>-9226.0099298191781</v>
      </c>
      <c r="F30" s="17">
        <f>ROUND(2*E30,0)/2</f>
        <v>-9226</v>
      </c>
      <c r="G30" s="17">
        <f>+C30-(C$7+F30*C$8)</f>
        <v>-1.0224000001471722E-2</v>
      </c>
      <c r="I30" s="17">
        <f>G30</f>
        <v>-1.0224000001471722E-2</v>
      </c>
      <c r="Q30" s="19">
        <f>+C30-15018.5</f>
        <v>13880.73</v>
      </c>
    </row>
    <row r="31" spans="1:21" s="17" customFormat="1" ht="12.95" customHeight="1" x14ac:dyDescent="0.2">
      <c r="A31" s="61" t="s">
        <v>103</v>
      </c>
      <c r="B31" s="63" t="s">
        <v>55</v>
      </c>
      <c r="C31" s="62">
        <v>28902.32</v>
      </c>
      <c r="D31" s="62" t="s">
        <v>96</v>
      </c>
      <c r="E31" s="10">
        <f>+(C31-C$7)/C$8</f>
        <v>-9223.0088401031062</v>
      </c>
      <c r="F31" s="17">
        <f>ROUND(2*E31,0)/2</f>
        <v>-9223</v>
      </c>
      <c r="G31" s="17">
        <f>+C31-(C$7+F31*C$8)</f>
        <v>-9.1020000036223792E-3</v>
      </c>
      <c r="I31" s="17">
        <f>G31</f>
        <v>-9.1020000036223792E-3</v>
      </c>
      <c r="Q31" s="19">
        <f>+C31-15018.5</f>
        <v>13883.82</v>
      </c>
    </row>
    <row r="32" spans="1:21" s="17" customFormat="1" ht="12.95" customHeight="1" x14ac:dyDescent="0.2">
      <c r="A32" s="61" t="s">
        <v>103</v>
      </c>
      <c r="B32" s="63" t="s">
        <v>55</v>
      </c>
      <c r="C32" s="62">
        <v>28934.240000000002</v>
      </c>
      <c r="D32" s="62" t="s">
        <v>96</v>
      </c>
      <c r="E32" s="10">
        <f>+(C32-C$7)/C$8</f>
        <v>-9192.0072919681497</v>
      </c>
      <c r="F32" s="17">
        <f>ROUND(2*E32,0)/2</f>
        <v>-9192</v>
      </c>
      <c r="G32" s="17">
        <f>+C32-(C$7+F32*C$8)</f>
        <v>-7.5079999987792689E-3</v>
      </c>
      <c r="I32" s="17">
        <f>G32</f>
        <v>-7.5079999987792689E-3</v>
      </c>
      <c r="Q32" s="19">
        <f>+C32-15018.5</f>
        <v>13915.740000000002</v>
      </c>
    </row>
    <row r="33" spans="1:33" s="17" customFormat="1" ht="12.95" customHeight="1" x14ac:dyDescent="0.2">
      <c r="A33" s="61" t="s">
        <v>103</v>
      </c>
      <c r="B33" s="63" t="s">
        <v>55</v>
      </c>
      <c r="C33" s="62">
        <v>28935.260999999999</v>
      </c>
      <c r="D33" s="62" t="s">
        <v>96</v>
      </c>
      <c r="E33" s="10">
        <f>+(C33-C$7)/C$8</f>
        <v>-9191.0156697674702</v>
      </c>
      <c r="F33" s="17">
        <f>ROUND(2*E33,0)/2</f>
        <v>-9191</v>
      </c>
      <c r="G33" s="17">
        <f>+C33-(C$7+F33*C$8)</f>
        <v>-1.6134000001329696E-2</v>
      </c>
      <c r="I33" s="17">
        <f>G33</f>
        <v>-1.6134000001329696E-2</v>
      </c>
      <c r="Q33" s="19">
        <f>+C33-15018.5</f>
        <v>13916.760999999999</v>
      </c>
    </row>
    <row r="34" spans="1:33" s="17" customFormat="1" ht="12.95" customHeight="1" x14ac:dyDescent="0.2">
      <c r="A34" s="61" t="s">
        <v>103</v>
      </c>
      <c r="B34" s="63" t="s">
        <v>55</v>
      </c>
      <c r="C34" s="62">
        <v>28936.307000000001</v>
      </c>
      <c r="D34" s="62" t="s">
        <v>96</v>
      </c>
      <c r="E34" s="10">
        <f>+(C34-C$7)/C$8</f>
        <v>-9189.9997669056538</v>
      </c>
      <c r="F34" s="17">
        <f>ROUND(2*E34,0)/2</f>
        <v>-9190</v>
      </c>
      <c r="G34" s="17">
        <f>+C34-(C$7+F34*C$8)</f>
        <v>2.4000000121304765E-4</v>
      </c>
      <c r="I34" s="17">
        <f>G34</f>
        <v>2.4000000121304765E-4</v>
      </c>
      <c r="Q34" s="19">
        <f>+C34-15018.5</f>
        <v>13917.807000000001</v>
      </c>
    </row>
    <row r="35" spans="1:33" s="17" customFormat="1" ht="12.95" customHeight="1" x14ac:dyDescent="0.2">
      <c r="A35" s="61" t="s">
        <v>103</v>
      </c>
      <c r="B35" s="63" t="s">
        <v>55</v>
      </c>
      <c r="C35" s="62">
        <v>28937.312999999998</v>
      </c>
      <c r="D35" s="62" t="s">
        <v>96</v>
      </c>
      <c r="E35" s="10">
        <f>+(C35-C$7)/C$8</f>
        <v>-9189.0227131016527</v>
      </c>
      <c r="F35" s="17">
        <f>ROUND(2*E35,0)/2</f>
        <v>-9189</v>
      </c>
      <c r="G35" s="17">
        <f>+C35-(C$7+F35*C$8)</f>
        <v>-2.3386000004393281E-2</v>
      </c>
      <c r="I35" s="17">
        <f>G35</f>
        <v>-2.3386000004393281E-2</v>
      </c>
      <c r="Q35" s="19">
        <f>+C35-15018.5</f>
        <v>13918.812999999998</v>
      </c>
    </row>
    <row r="36" spans="1:33" s="17" customFormat="1" ht="12.95" customHeight="1" x14ac:dyDescent="0.2">
      <c r="A36" s="61" t="s">
        <v>149</v>
      </c>
      <c r="B36" s="63" t="s">
        <v>55</v>
      </c>
      <c r="C36" s="62">
        <v>37572.809600000001</v>
      </c>
      <c r="D36" s="62" t="s">
        <v>96</v>
      </c>
      <c r="E36" s="10">
        <f>+(C36-C$7)/C$8</f>
        <v>-802.00004661886896</v>
      </c>
      <c r="F36" s="17">
        <f>ROUND(2*E36,0)/2</f>
        <v>-802</v>
      </c>
      <c r="G36" s="17">
        <f>+C36-(C$7+F36*C$8)</f>
        <v>-4.8000001697801054E-5</v>
      </c>
      <c r="I36" s="17">
        <f>G36</f>
        <v>-4.8000001697801054E-5</v>
      </c>
      <c r="Q36" s="19">
        <f>+C36-15018.5</f>
        <v>22554.309600000001</v>
      </c>
    </row>
    <row r="37" spans="1:33" s="17" customFormat="1" ht="12.95" customHeight="1" x14ac:dyDescent="0.2">
      <c r="A37" s="61" t="s">
        <v>149</v>
      </c>
      <c r="B37" s="63" t="s">
        <v>55</v>
      </c>
      <c r="C37" s="62">
        <v>37637.676099999997</v>
      </c>
      <c r="D37" s="62" t="s">
        <v>96</v>
      </c>
      <c r="E37" s="10">
        <f>+(C37-C$7)/C$8</f>
        <v>-738.99998640283275</v>
      </c>
      <c r="F37" s="17">
        <f>ROUND(2*E37,0)/2</f>
        <v>-739</v>
      </c>
      <c r="G37" s="17">
        <f>+C37-(C$7+F37*C$8)</f>
        <v>1.3999997463542968E-5</v>
      </c>
      <c r="I37" s="17">
        <f>G37</f>
        <v>1.3999997463542968E-5</v>
      </c>
      <c r="Q37" s="19">
        <f>+C37-15018.5</f>
        <v>22619.176099999997</v>
      </c>
    </row>
    <row r="38" spans="1:33" s="17" customFormat="1" ht="12.95" customHeight="1" x14ac:dyDescent="0.2">
      <c r="A38" s="61" t="s">
        <v>149</v>
      </c>
      <c r="B38" s="63" t="s">
        <v>55</v>
      </c>
      <c r="C38" s="62">
        <v>37639.7353</v>
      </c>
      <c r="D38" s="62" t="s">
        <v>96</v>
      </c>
      <c r="E38" s="10">
        <f>+(C38-C$7)/C$8</f>
        <v>-737.00003690660469</v>
      </c>
      <c r="F38" s="17">
        <f>ROUND(2*E38,0)/2</f>
        <v>-737</v>
      </c>
      <c r="G38" s="17">
        <f>+C38-(C$7+F38*C$8)</f>
        <v>-3.7999998312443495E-5</v>
      </c>
      <c r="I38" s="17">
        <f>G38</f>
        <v>-3.7999998312443495E-5</v>
      </c>
      <c r="Q38" s="19">
        <f>+C38-15018.5</f>
        <v>22621.2353</v>
      </c>
    </row>
    <row r="39" spans="1:33" s="17" customFormat="1" ht="12.95" customHeight="1" x14ac:dyDescent="0.2">
      <c r="A39" s="61" t="s">
        <v>149</v>
      </c>
      <c r="B39" s="63" t="s">
        <v>55</v>
      </c>
      <c r="C39" s="62">
        <v>37984.660000000003</v>
      </c>
      <c r="D39" s="62" t="s">
        <v>96</v>
      </c>
      <c r="E39" s="10">
        <f>+(C39-C$7)/C$8</f>
        <v>-402.00004661886601</v>
      </c>
      <c r="F39" s="17">
        <f>ROUND(2*E39,0)/2</f>
        <v>-402</v>
      </c>
      <c r="G39" s="17">
        <f>+C39-(C$7+F39*C$8)</f>
        <v>-4.7999994421843439E-5</v>
      </c>
      <c r="I39" s="17">
        <f>G39</f>
        <v>-4.7999994421843439E-5</v>
      </c>
      <c r="Q39" s="19">
        <f>+C39-15018.5</f>
        <v>22966.160000000003</v>
      </c>
    </row>
    <row r="40" spans="1:33" s="17" customFormat="1" ht="12.95" customHeight="1" x14ac:dyDescent="0.2">
      <c r="A40" s="61" t="s">
        <v>149</v>
      </c>
      <c r="B40" s="63" t="s">
        <v>55</v>
      </c>
      <c r="C40" s="62">
        <v>38398.567900000002</v>
      </c>
      <c r="D40" s="62" t="s">
        <v>96</v>
      </c>
      <c r="E40" s="10">
        <f>+(C40-C$7)/C$8</f>
        <v>-1.7482075998313184E-3</v>
      </c>
      <c r="F40" s="17">
        <f>ROUND(2*E40,0)/2</f>
        <v>0</v>
      </c>
      <c r="G40" s="17">
        <f>+C40-(C$7+F40*C$8)</f>
        <v>-1.799999998183921E-3</v>
      </c>
      <c r="I40" s="17">
        <f>G40</f>
        <v>-1.799999998183921E-3</v>
      </c>
      <c r="Q40" s="19">
        <f>+C40-15018.5</f>
        <v>23380.067900000002</v>
      </c>
    </row>
    <row r="41" spans="1:33" s="17" customFormat="1" ht="12.95" customHeight="1" x14ac:dyDescent="0.2">
      <c r="A41" s="17" t="s">
        <v>16</v>
      </c>
      <c r="B41" s="20"/>
      <c r="C41" s="18">
        <v>38398.5697</v>
      </c>
      <c r="D41" s="18" t="s">
        <v>18</v>
      </c>
      <c r="E41" s="17">
        <f>+(C41-C$7)/C$8</f>
        <v>0</v>
      </c>
      <c r="F41" s="17">
        <f>ROUND(2*E41,0)/2</f>
        <v>0</v>
      </c>
      <c r="G41" s="17">
        <f>+C41-(C$7+F41*C$8)</f>
        <v>0</v>
      </c>
      <c r="J41" s="17">
        <f>+G41</f>
        <v>0</v>
      </c>
      <c r="Q41" s="19">
        <f>+C41-15018.5</f>
        <v>23380.0697</v>
      </c>
    </row>
    <row r="42" spans="1:33" s="17" customFormat="1" ht="12.95" customHeight="1" x14ac:dyDescent="0.2">
      <c r="A42" s="9" t="s">
        <v>37</v>
      </c>
      <c r="B42" s="8" t="s">
        <v>55</v>
      </c>
      <c r="C42" s="16">
        <v>40227.31</v>
      </c>
      <c r="D42" s="16">
        <v>1.6999999999999999E-3</v>
      </c>
      <c r="E42" s="17">
        <f>+(C42-C$7)/C$8</f>
        <v>1776.1209410018762</v>
      </c>
      <c r="F42" s="17">
        <f>ROUND(2*E42,0)/2</f>
        <v>1776</v>
      </c>
      <c r="Q42" s="19">
        <f>+C42-15018.5</f>
        <v>25208.809999999998</v>
      </c>
      <c r="U42" s="17">
        <f>+C42-(C$7+F42*C$8)</f>
        <v>0.12452399999892805</v>
      </c>
    </row>
    <row r="43" spans="1:33" s="17" customFormat="1" ht="12.95" customHeight="1" x14ac:dyDescent="0.2">
      <c r="A43" s="9" t="s">
        <v>59</v>
      </c>
      <c r="B43" s="8"/>
      <c r="C43" s="16">
        <v>40859.394399999997</v>
      </c>
      <c r="D43" s="16"/>
      <c r="E43" s="17">
        <f>+(C43-C$7)/C$8</f>
        <v>2390.0180259628228</v>
      </c>
      <c r="F43" s="17">
        <f>ROUND(2*E43,0)/2</f>
        <v>2390</v>
      </c>
      <c r="G43" s="17">
        <f>+C43-(C$7+F43*C$8)</f>
        <v>1.855999999679625E-2</v>
      </c>
      <c r="J43" s="17">
        <f>+G43</f>
        <v>1.855999999679625E-2</v>
      </c>
      <c r="Q43" s="19">
        <f>+C43-15018.5</f>
        <v>25840.894399999997</v>
      </c>
    </row>
    <row r="44" spans="1:33" s="17" customFormat="1" ht="12.95" customHeight="1" x14ac:dyDescent="0.2">
      <c r="A44" s="10" t="s">
        <v>473</v>
      </c>
      <c r="B44" s="20"/>
      <c r="C44" s="18">
        <v>41661.474000000002</v>
      </c>
      <c r="D44" s="18"/>
      <c r="E44" s="17">
        <f>+(C44-C$7)/C$8</f>
        <v>3169.0189447430448</v>
      </c>
      <c r="F44" s="17">
        <f>ROUND(2*E44,0)/2</f>
        <v>3169</v>
      </c>
      <c r="G44" s="17">
        <f>+C44-(C$7+F44*C$8)</f>
        <v>1.9506000004184898E-2</v>
      </c>
      <c r="J44" s="17">
        <f>+G44</f>
        <v>1.9506000004184898E-2</v>
      </c>
      <c r="Q44" s="19">
        <f>+C44-15018.5</f>
        <v>26642.974000000002</v>
      </c>
      <c r="AA44" s="17" t="s">
        <v>29</v>
      </c>
      <c r="AG44" s="17" t="s">
        <v>30</v>
      </c>
    </row>
    <row r="45" spans="1:33" s="17" customFormat="1" ht="12.95" customHeight="1" x14ac:dyDescent="0.2">
      <c r="A45" s="10" t="s">
        <v>473</v>
      </c>
      <c r="B45" s="20"/>
      <c r="C45" s="18">
        <v>41661.474999999999</v>
      </c>
      <c r="D45" s="18"/>
      <c r="E45" s="17">
        <f>+(C45-C$7)/C$8</f>
        <v>3169.0199159694866</v>
      </c>
      <c r="F45" s="17">
        <f>ROUND(2*E45,0)/2</f>
        <v>3169</v>
      </c>
      <c r="G45" s="17">
        <f>+C45-(C$7+F45*C$8)</f>
        <v>2.0506000000750646E-2</v>
      </c>
      <c r="J45" s="17">
        <f>+G45</f>
        <v>2.0506000000750646E-2</v>
      </c>
      <c r="Q45" s="19">
        <f>+C45-15018.5</f>
        <v>26642.974999999999</v>
      </c>
      <c r="AA45" s="17" t="s">
        <v>29</v>
      </c>
      <c r="AB45" s="17" t="s">
        <v>31</v>
      </c>
      <c r="AG45" s="17" t="s">
        <v>30</v>
      </c>
    </row>
    <row r="46" spans="1:33" s="17" customFormat="1" ht="12.95" customHeight="1" x14ac:dyDescent="0.2">
      <c r="A46" s="10" t="s">
        <v>33</v>
      </c>
      <c r="B46" s="20"/>
      <c r="C46" s="18">
        <v>42011.536999999997</v>
      </c>
      <c r="D46" s="18"/>
      <c r="E46" s="17">
        <f>+(C46-C$7)/C$8</f>
        <v>3509.0093878748175</v>
      </c>
      <c r="F46" s="17">
        <f>ROUND(2*E46,0)/2</f>
        <v>3509</v>
      </c>
      <c r="G46" s="17">
        <f>+C46-(C$7+F46*C$8)</f>
        <v>9.6659999981056899E-3</v>
      </c>
      <c r="I46" s="17">
        <f>+G46</f>
        <v>9.6659999981056899E-3</v>
      </c>
      <c r="Q46" s="19">
        <f>+C46-15018.5</f>
        <v>26993.036999999997</v>
      </c>
      <c r="AA46" s="17" t="s">
        <v>32</v>
      </c>
      <c r="AG46" s="17" t="s">
        <v>30</v>
      </c>
    </row>
    <row r="47" spans="1:33" s="17" customFormat="1" ht="12.95" customHeight="1" x14ac:dyDescent="0.2">
      <c r="A47" s="10" t="s">
        <v>33</v>
      </c>
      <c r="B47" s="20"/>
      <c r="C47" s="18">
        <v>42012.571000000004</v>
      </c>
      <c r="D47" s="18"/>
      <c r="E47" s="17">
        <f>+(C47-C$7)/C$8</f>
        <v>3510.013636019296</v>
      </c>
      <c r="F47" s="17">
        <f>ROUND(2*E47,0)/2</f>
        <v>3510</v>
      </c>
      <c r="G47" s="17">
        <f>+C47-(C$7+F47*C$8)</f>
        <v>1.404000000184169E-2</v>
      </c>
      <c r="I47" s="17">
        <f>+G47</f>
        <v>1.404000000184169E-2</v>
      </c>
      <c r="Q47" s="19">
        <f>+C47-15018.5</f>
        <v>26994.071000000004</v>
      </c>
      <c r="AA47" s="17" t="s">
        <v>32</v>
      </c>
      <c r="AG47" s="17" t="s">
        <v>30</v>
      </c>
    </row>
    <row r="48" spans="1:33" s="17" customFormat="1" ht="12.95" customHeight="1" x14ac:dyDescent="0.2">
      <c r="A48" s="10" t="s">
        <v>33</v>
      </c>
      <c r="B48" s="20"/>
      <c r="C48" s="18">
        <v>42045.521000000001</v>
      </c>
      <c r="D48" s="18"/>
      <c r="E48" s="17">
        <f>+(C48-C$7)/C$8</f>
        <v>3542.0155473929376</v>
      </c>
      <c r="F48" s="17">
        <f>ROUND(2*E48,0)/2</f>
        <v>3542</v>
      </c>
      <c r="G48" s="17">
        <f>+C48-(C$7+F48*C$8)</f>
        <v>1.6007999998691957E-2</v>
      </c>
      <c r="I48" s="17">
        <f>+G48</f>
        <v>1.6007999998691957E-2</v>
      </c>
      <c r="Q48" s="19">
        <f>+C48-15018.5</f>
        <v>27027.021000000001</v>
      </c>
      <c r="AA48" s="17" t="s">
        <v>32</v>
      </c>
      <c r="AG48" s="17" t="s">
        <v>30</v>
      </c>
    </row>
    <row r="49" spans="1:33" s="17" customFormat="1" ht="12.95" customHeight="1" x14ac:dyDescent="0.2">
      <c r="A49" s="10" t="s">
        <v>33</v>
      </c>
      <c r="B49" s="20"/>
      <c r="C49" s="18">
        <v>42046.544999999998</v>
      </c>
      <c r="D49" s="18"/>
      <c r="E49" s="17">
        <f>+(C49-C$7)/C$8</f>
        <v>3543.010083272954</v>
      </c>
      <c r="F49" s="17">
        <f>ROUND(2*E49,0)/2</f>
        <v>3543</v>
      </c>
      <c r="G49" s="17">
        <f>+C49-(C$7+F49*C$8)</f>
        <v>1.038200000039069E-2</v>
      </c>
      <c r="I49" s="17">
        <f>+G49</f>
        <v>1.038200000039069E-2</v>
      </c>
      <c r="Q49" s="19">
        <f>+C49-15018.5</f>
        <v>27028.044999999998</v>
      </c>
      <c r="AA49" s="17" t="s">
        <v>32</v>
      </c>
      <c r="AG49" s="17" t="s">
        <v>30</v>
      </c>
    </row>
    <row r="50" spans="1:33" s="17" customFormat="1" ht="12.95" customHeight="1" x14ac:dyDescent="0.2">
      <c r="A50" s="10" t="s">
        <v>33</v>
      </c>
      <c r="B50" s="20"/>
      <c r="C50" s="18">
        <v>42047.597000000002</v>
      </c>
      <c r="D50" s="18"/>
      <c r="E50" s="17">
        <f>+(C50-C$7)/C$8</f>
        <v>3544.031813493445</v>
      </c>
      <c r="F50" s="17">
        <f>ROUND(2*E50,0)/2</f>
        <v>3544</v>
      </c>
      <c r="G50" s="17">
        <f>+C50-(C$7+F50*C$8)</f>
        <v>3.2756000000517815E-2</v>
      </c>
      <c r="I50" s="17">
        <f>+G50</f>
        <v>3.2756000000517815E-2</v>
      </c>
      <c r="Q50" s="19">
        <f>+C50-15018.5</f>
        <v>27029.097000000002</v>
      </c>
      <c r="AA50" s="17" t="s">
        <v>32</v>
      </c>
      <c r="AG50" s="17" t="s">
        <v>30</v>
      </c>
    </row>
    <row r="51" spans="1:33" s="17" customFormat="1" ht="12.95" customHeight="1" x14ac:dyDescent="0.2">
      <c r="A51" s="61" t="s">
        <v>189</v>
      </c>
      <c r="B51" s="63" t="s">
        <v>55</v>
      </c>
      <c r="C51" s="62">
        <v>43026.748</v>
      </c>
      <c r="D51" s="62" t="s">
        <v>96</v>
      </c>
      <c r="E51" s="10">
        <f>+(C51-C$7)/C$8</f>
        <v>4495.0091586653798</v>
      </c>
      <c r="F51" s="17">
        <f>ROUND(2*E51,0)/2</f>
        <v>4495</v>
      </c>
      <c r="G51" s="17">
        <f>+C51-(C$7+F51*C$8)</f>
        <v>9.4299999982467853E-3</v>
      </c>
      <c r="I51" s="17">
        <f>G51</f>
        <v>9.4299999982467853E-3</v>
      </c>
      <c r="O51" s="17">
        <f ca="1">+C$11+C$12*F51</f>
        <v>8.8989168277835595E-2</v>
      </c>
      <c r="Q51" s="19">
        <f>+C51-15018.5</f>
        <v>28008.248</v>
      </c>
    </row>
    <row r="52" spans="1:33" s="17" customFormat="1" ht="12.95" customHeight="1" x14ac:dyDescent="0.2">
      <c r="A52" s="61" t="s">
        <v>189</v>
      </c>
      <c r="B52" s="63" t="s">
        <v>55</v>
      </c>
      <c r="C52" s="62">
        <v>43026.756000000001</v>
      </c>
      <c r="D52" s="62" t="s">
        <v>96</v>
      </c>
      <c r="E52" s="10">
        <f>+(C52-C$7)/C$8</f>
        <v>4495.0169284769436</v>
      </c>
      <c r="F52" s="17">
        <f>ROUND(2*E52,0)/2</f>
        <v>4495</v>
      </c>
      <c r="G52" s="17">
        <f>+C52-(C$7+F52*C$8)</f>
        <v>1.74299999998766E-2</v>
      </c>
      <c r="I52" s="17">
        <f>G52</f>
        <v>1.74299999998766E-2</v>
      </c>
      <c r="O52" s="17">
        <f ca="1">+C$11+C$12*F52</f>
        <v>8.8989168277835595E-2</v>
      </c>
      <c r="Q52" s="19">
        <f>+C52-15018.5</f>
        <v>28008.256000000001</v>
      </c>
    </row>
    <row r="53" spans="1:33" s="17" customFormat="1" ht="12.95" customHeight="1" x14ac:dyDescent="0.2">
      <c r="A53" s="61" t="s">
        <v>189</v>
      </c>
      <c r="B53" s="63" t="s">
        <v>55</v>
      </c>
      <c r="C53" s="62">
        <v>43028.813999999998</v>
      </c>
      <c r="D53" s="62" t="s">
        <v>96</v>
      </c>
      <c r="E53" s="10">
        <f>+(C53-C$7)/C$8</f>
        <v>4497.0157125014312</v>
      </c>
      <c r="F53" s="17">
        <f>ROUND(2*E53,0)/2</f>
        <v>4497</v>
      </c>
      <c r="G53" s="17">
        <f>+C53-(C$7+F53*C$8)</f>
        <v>1.6177999998035375E-2</v>
      </c>
      <c r="I53" s="17">
        <f>G53</f>
        <v>1.6177999998035375E-2</v>
      </c>
      <c r="O53" s="17">
        <f ca="1">+C$11+C$12*F53</f>
        <v>8.8985634301247868E-2</v>
      </c>
      <c r="Q53" s="19">
        <f>+C53-15018.5</f>
        <v>28010.313999999998</v>
      </c>
    </row>
    <row r="54" spans="1:33" s="17" customFormat="1" ht="12.95" customHeight="1" x14ac:dyDescent="0.2">
      <c r="A54" s="61" t="s">
        <v>189</v>
      </c>
      <c r="B54" s="63" t="s">
        <v>55</v>
      </c>
      <c r="C54" s="62">
        <v>43094.696000000004</v>
      </c>
      <c r="D54" s="62" t="s">
        <v>96</v>
      </c>
      <c r="E54" s="10">
        <f>+(C54-C$7)/C$8</f>
        <v>4561.0020531727096</v>
      </c>
      <c r="F54" s="17">
        <f>ROUND(2*E54,0)/2</f>
        <v>4561</v>
      </c>
      <c r="G54" s="17">
        <f>+C54-(C$7+F54*C$8)</f>
        <v>2.1140000026207417E-3</v>
      </c>
      <c r="I54" s="17">
        <f>G54</f>
        <v>2.1140000026207417E-3</v>
      </c>
      <c r="O54" s="17">
        <f ca="1">+C$11+C$12*F54</f>
        <v>8.8872547050440384E-2</v>
      </c>
      <c r="Q54" s="19">
        <f>+C54-15018.5</f>
        <v>28076.196000000004</v>
      </c>
    </row>
    <row r="55" spans="1:33" s="17" customFormat="1" ht="12.95" customHeight="1" x14ac:dyDescent="0.2">
      <c r="A55" s="10" t="s">
        <v>34</v>
      </c>
      <c r="B55" s="20"/>
      <c r="C55" s="18">
        <v>43398.437599999997</v>
      </c>
      <c r="D55" s="18"/>
      <c r="E55" s="17">
        <f>+(C55-C$7)/C$8</f>
        <v>4856.0039276397429</v>
      </c>
      <c r="F55" s="17">
        <f>ROUND(2*E55,0)/2</f>
        <v>4856</v>
      </c>
      <c r="G55" s="17">
        <f>+C55-(C$7+F55*C$8)</f>
        <v>4.0439999938826077E-3</v>
      </c>
      <c r="J55" s="17">
        <f>+G55</f>
        <v>4.0439999938826077E-3</v>
      </c>
      <c r="Q55" s="19">
        <f>+C55-15018.5</f>
        <v>28379.937599999997</v>
      </c>
      <c r="AA55" s="17" t="s">
        <v>29</v>
      </c>
      <c r="AG55" s="17" t="s">
        <v>30</v>
      </c>
    </row>
    <row r="56" spans="1:33" s="17" customFormat="1" ht="12.95" customHeight="1" x14ac:dyDescent="0.2">
      <c r="A56" s="10" t="s">
        <v>35</v>
      </c>
      <c r="B56" s="20"/>
      <c r="C56" s="18">
        <v>43848.398000000001</v>
      </c>
      <c r="D56" s="18"/>
      <c r="E56" s="17">
        <f>+(C56-C$7)/C$8</f>
        <v>5293.0173674712969</v>
      </c>
      <c r="F56" s="17">
        <f>ROUND(2*E56,0)/2</f>
        <v>5293</v>
      </c>
      <c r="G56" s="17">
        <f>+C56-(C$7+F56*C$8)</f>
        <v>1.7882000000099652E-2</v>
      </c>
      <c r="I56" s="17">
        <f>+G56</f>
        <v>1.7882000000099652E-2</v>
      </c>
      <c r="Q56" s="19">
        <f>+C56-15018.5</f>
        <v>28829.898000000001</v>
      </c>
      <c r="AA56" s="17" t="s">
        <v>32</v>
      </c>
      <c r="AG56" s="17" t="s">
        <v>30</v>
      </c>
    </row>
    <row r="57" spans="1:33" s="17" customFormat="1" ht="12.95" customHeight="1" x14ac:dyDescent="0.2">
      <c r="A57" s="10" t="s">
        <v>36</v>
      </c>
      <c r="B57" s="42"/>
      <c r="C57" s="37">
        <v>44166.525999999998</v>
      </c>
      <c r="D57" s="37"/>
      <c r="E57" s="10">
        <f>+(C57-C$7)/C$8</f>
        <v>5601.9916940714384</v>
      </c>
      <c r="F57" s="17">
        <f>ROUND(2*E57,0)/2</f>
        <v>5602</v>
      </c>
      <c r="G57" s="17">
        <f>+C57-(C$7+F57*C$8)</f>
        <v>-8.5519999993266538E-3</v>
      </c>
      <c r="I57" s="17">
        <f>+G57</f>
        <v>-8.5519999993266538E-3</v>
      </c>
      <c r="Q57" s="19">
        <f>+C57-15018.5</f>
        <v>29148.025999999998</v>
      </c>
      <c r="AA57" s="17" t="s">
        <v>32</v>
      </c>
      <c r="AG57" s="17" t="s">
        <v>30</v>
      </c>
    </row>
    <row r="58" spans="1:33" s="17" customFormat="1" ht="12.95" customHeight="1" x14ac:dyDescent="0.2">
      <c r="A58" s="10" t="s">
        <v>37</v>
      </c>
      <c r="B58" s="42"/>
      <c r="C58" s="37">
        <v>44227.31</v>
      </c>
      <c r="D58" s="37"/>
      <c r="E58" s="10">
        <f>+(C58-C$7)/C$8</f>
        <v>5661.0267223244145</v>
      </c>
      <c r="F58" s="17">
        <f>ROUND(2*E58,0)/2</f>
        <v>5661</v>
      </c>
      <c r="G58" s="17">
        <f>+C58-(C$7+F58*C$8)</f>
        <v>2.7514000001247041E-2</v>
      </c>
      <c r="J58" s="17">
        <f>+G58</f>
        <v>2.7514000001247041E-2</v>
      </c>
      <c r="Q58" s="19">
        <f>+C58-15018.5</f>
        <v>29208.809999999998</v>
      </c>
      <c r="AA58" s="17" t="s">
        <v>29</v>
      </c>
      <c r="AG58" s="17" t="s">
        <v>30</v>
      </c>
    </row>
    <row r="59" spans="1:33" s="17" customFormat="1" ht="12.95" customHeight="1" x14ac:dyDescent="0.2">
      <c r="A59" s="10" t="s">
        <v>37</v>
      </c>
      <c r="B59" s="42"/>
      <c r="C59" s="37">
        <v>44227.311199999996</v>
      </c>
      <c r="D59" s="37"/>
      <c r="E59" s="10">
        <f>+(C59-C$7)/C$8</f>
        <v>5661.0278877961482</v>
      </c>
      <c r="F59" s="17">
        <f>ROUND(2*E59,0)/2</f>
        <v>5661</v>
      </c>
      <c r="G59" s="17">
        <f>+C59-(C$7+F59*C$8)</f>
        <v>2.8714000000036322E-2</v>
      </c>
      <c r="J59" s="17">
        <f>+G59</f>
        <v>2.8714000000036322E-2</v>
      </c>
      <c r="Q59" s="19">
        <f>+C59-15018.5</f>
        <v>29208.811199999996</v>
      </c>
      <c r="AA59" s="17" t="s">
        <v>29</v>
      </c>
      <c r="AG59" s="17" t="s">
        <v>30</v>
      </c>
    </row>
    <row r="60" spans="1:33" s="17" customFormat="1" ht="12.95" customHeight="1" x14ac:dyDescent="0.2">
      <c r="A60" s="61" t="s">
        <v>189</v>
      </c>
      <c r="B60" s="63" t="s">
        <v>55</v>
      </c>
      <c r="C60" s="62">
        <v>44622.661999999997</v>
      </c>
      <c r="D60" s="62" t="s">
        <v>96</v>
      </c>
      <c r="E60" s="10">
        <f>+(C60-C$7)/C$8</f>
        <v>6045.0030399387706</v>
      </c>
      <c r="F60" s="17">
        <f>ROUND(2*E60,0)/2</f>
        <v>6045</v>
      </c>
      <c r="G60" s="17">
        <f>+C60-(C$7+F60*C$8)</f>
        <v>3.1299999973271042E-3</v>
      </c>
      <c r="I60" s="17">
        <f>G60</f>
        <v>3.1299999973271042E-3</v>
      </c>
      <c r="O60" s="17">
        <f ca="1">+C$11+C$12*F60</f>
        <v>8.6250336422342158E-2</v>
      </c>
      <c r="Q60" s="19">
        <f>+C60-15018.5</f>
        <v>29604.161999999997</v>
      </c>
    </row>
    <row r="61" spans="1:33" s="17" customFormat="1" ht="12.95" customHeight="1" x14ac:dyDescent="0.2">
      <c r="A61" s="10" t="s">
        <v>39</v>
      </c>
      <c r="B61" s="42"/>
      <c r="C61" s="37">
        <v>44959.353999999999</v>
      </c>
      <c r="D61" s="37"/>
      <c r="E61" s="10">
        <f>+(C61-C$7)/C$8</f>
        <v>6372.0072142700355</v>
      </c>
      <c r="F61" s="17">
        <f>ROUND(2*E61,0)/2</f>
        <v>6372</v>
      </c>
      <c r="G61" s="17">
        <f>+C61-(C$7+F61*C$8)</f>
        <v>7.4279999971622601E-3</v>
      </c>
      <c r="I61" s="17">
        <f>+G61</f>
        <v>7.4279999971622601E-3</v>
      </c>
      <c r="Q61" s="19">
        <f>+C61-15018.5</f>
        <v>29940.853999999999</v>
      </c>
      <c r="AA61" s="17" t="s">
        <v>32</v>
      </c>
      <c r="AC61" s="17">
        <v>13</v>
      </c>
      <c r="AE61" s="17" t="s">
        <v>38</v>
      </c>
      <c r="AG61" s="17" t="s">
        <v>31</v>
      </c>
    </row>
    <row r="62" spans="1:33" s="17" customFormat="1" ht="12.95" customHeight="1" x14ac:dyDescent="0.2">
      <c r="A62" s="10" t="s">
        <v>39</v>
      </c>
      <c r="B62" s="42"/>
      <c r="C62" s="37">
        <v>44959.355000000003</v>
      </c>
      <c r="D62" s="37"/>
      <c r="E62" s="10">
        <f>+(C62-C$7)/C$8</f>
        <v>6372.0081854964847</v>
      </c>
      <c r="F62" s="17">
        <f>ROUND(2*E62,0)/2</f>
        <v>6372</v>
      </c>
      <c r="G62" s="17">
        <f>+C62-(C$7+F62*C$8)</f>
        <v>8.4280000010039657E-3</v>
      </c>
      <c r="I62" s="17">
        <f>+G62</f>
        <v>8.4280000010039657E-3</v>
      </c>
      <c r="Q62" s="19">
        <f>+C62-15018.5</f>
        <v>29940.855000000003</v>
      </c>
      <c r="AA62" s="17" t="s">
        <v>32</v>
      </c>
      <c r="AC62" s="17">
        <v>5</v>
      </c>
      <c r="AE62" s="17" t="s">
        <v>40</v>
      </c>
      <c r="AG62" s="17" t="s">
        <v>31</v>
      </c>
    </row>
    <row r="63" spans="1:33" s="17" customFormat="1" ht="12.95" customHeight="1" x14ac:dyDescent="0.2">
      <c r="A63" s="61" t="s">
        <v>189</v>
      </c>
      <c r="B63" s="63" t="s">
        <v>55</v>
      </c>
      <c r="C63" s="62">
        <v>45315.601999999999</v>
      </c>
      <c r="D63" s="62" t="s">
        <v>96</v>
      </c>
      <c r="E63" s="10">
        <f>+(C63-C$7)/C$8</f>
        <v>6718.004692966183</v>
      </c>
      <c r="F63" s="17">
        <f>ROUND(2*E63,0)/2</f>
        <v>6718</v>
      </c>
      <c r="G63" s="17">
        <f>+C63-(C$7+F63*C$8)</f>
        <v>4.8319999987143092E-3</v>
      </c>
      <c r="I63" s="17">
        <f>G63</f>
        <v>4.8319999987143092E-3</v>
      </c>
      <c r="O63" s="17">
        <f ca="1">+C$11+C$12*F63</f>
        <v>8.5061153300569847E-2</v>
      </c>
      <c r="Q63" s="19">
        <f>+C63-15018.5</f>
        <v>30297.101999999999</v>
      </c>
    </row>
    <row r="64" spans="1:33" s="17" customFormat="1" ht="12.95" customHeight="1" x14ac:dyDescent="0.2">
      <c r="A64" s="61" t="s">
        <v>189</v>
      </c>
      <c r="B64" s="63" t="s">
        <v>55</v>
      </c>
      <c r="C64" s="62">
        <v>45352.673000000003</v>
      </c>
      <c r="D64" s="62" t="s">
        <v>96</v>
      </c>
      <c r="E64" s="10">
        <f>+(C64-C$7)/C$8</f>
        <v>6754.009028521039</v>
      </c>
      <c r="F64" s="17">
        <f>ROUND(2*E64,0)/2</f>
        <v>6754</v>
      </c>
      <c r="G64" s="17">
        <f>+C64-(C$7+F64*C$8)</f>
        <v>9.2960000038146973E-3</v>
      </c>
      <c r="I64" s="17">
        <f>G64</f>
        <v>9.2960000038146973E-3</v>
      </c>
      <c r="O64" s="17">
        <f ca="1">+C$11+C$12*F64</f>
        <v>8.4997541721990644E-2</v>
      </c>
      <c r="Q64" s="19">
        <f>+C64-15018.5</f>
        <v>30334.173000000003</v>
      </c>
    </row>
    <row r="65" spans="1:33" s="17" customFormat="1" ht="12.95" customHeight="1" x14ac:dyDescent="0.2">
      <c r="A65" s="10" t="s">
        <v>41</v>
      </c>
      <c r="B65" s="42"/>
      <c r="C65" s="37">
        <v>45652.305999999997</v>
      </c>
      <c r="D65" s="37"/>
      <c r="E65" s="10">
        <f>+(C65-C$7)/C$8</f>
        <v>7045.0205220147873</v>
      </c>
      <c r="F65" s="17">
        <f>ROUND(2*E65,0)/2</f>
        <v>7045</v>
      </c>
      <c r="G65" s="17">
        <f>+C65-(C$7+F65*C$8)</f>
        <v>2.1129999993718229E-2</v>
      </c>
      <c r="I65" s="17">
        <f>+G65</f>
        <v>2.1129999993718229E-2</v>
      </c>
      <c r="Q65" s="19">
        <f>+C65-15018.5</f>
        <v>30633.805999999997</v>
      </c>
      <c r="AA65" s="17" t="s">
        <v>32</v>
      </c>
      <c r="AG65" s="17" t="s">
        <v>30</v>
      </c>
    </row>
    <row r="66" spans="1:33" s="17" customFormat="1" ht="12.95" customHeight="1" x14ac:dyDescent="0.2">
      <c r="A66" s="61" t="s">
        <v>189</v>
      </c>
      <c r="B66" s="63" t="s">
        <v>55</v>
      </c>
      <c r="C66" s="62">
        <v>46114.618000000002</v>
      </c>
      <c r="D66" s="62" t="s">
        <v>96</v>
      </c>
      <c r="E66" s="10">
        <f>+(C66-C$7)/C$8</f>
        <v>7494.0301624084886</v>
      </c>
      <c r="F66" s="17">
        <f>ROUND(2*E66,0)/2</f>
        <v>7494</v>
      </c>
      <c r="G66" s="17">
        <f>+C66-(C$7+F66*C$8)</f>
        <v>3.1055999999807682E-2</v>
      </c>
      <c r="I66" s="17">
        <f>G66</f>
        <v>3.1055999999807682E-2</v>
      </c>
      <c r="O66" s="17">
        <f ca="1">+C$11+C$12*F66</f>
        <v>8.3689970384529258E-2</v>
      </c>
      <c r="Q66" s="19">
        <f>+C66-15018.5</f>
        <v>31096.118000000002</v>
      </c>
    </row>
    <row r="67" spans="1:33" s="17" customFormat="1" ht="12.95" customHeight="1" x14ac:dyDescent="0.2">
      <c r="A67" s="10" t="s">
        <v>43</v>
      </c>
      <c r="B67" s="42"/>
      <c r="C67" s="37">
        <v>46350.375</v>
      </c>
      <c r="D67" s="37"/>
      <c r="E67" s="10">
        <f>+(C67-C$7)/C$8</f>
        <v>7723.0035954803016</v>
      </c>
      <c r="F67" s="17">
        <f>ROUND(2*E67,0)/2</f>
        <v>7723</v>
      </c>
      <c r="G67" s="17">
        <f>+C67-(C$7+F67*C$8)</f>
        <v>3.7020000017946586E-3</v>
      </c>
      <c r="I67" s="17">
        <f>+G67</f>
        <v>3.7020000017946586E-3</v>
      </c>
      <c r="Q67" s="19">
        <f>+C67-15018.5</f>
        <v>31331.875</v>
      </c>
      <c r="AA67" s="17" t="s">
        <v>32</v>
      </c>
      <c r="AC67" s="17">
        <v>13</v>
      </c>
      <c r="AE67" s="17" t="s">
        <v>42</v>
      </c>
      <c r="AG67" s="17" t="s">
        <v>31</v>
      </c>
    </row>
    <row r="68" spans="1:33" s="17" customFormat="1" ht="12.95" customHeight="1" x14ac:dyDescent="0.2">
      <c r="A68" s="10" t="s">
        <v>44</v>
      </c>
      <c r="B68" s="42"/>
      <c r="C68" s="37">
        <v>46385.398200000003</v>
      </c>
      <c r="D68" s="37"/>
      <c r="E68" s="10">
        <f>+(C68-C$7)/C$8</f>
        <v>7757.0190535204083</v>
      </c>
      <c r="F68" s="17">
        <f>ROUND(2*E68,0)/2</f>
        <v>7757</v>
      </c>
      <c r="G68" s="17">
        <f>+C68-(C$7+F68*C$8)</f>
        <v>1.9618000005721115E-2</v>
      </c>
      <c r="J68" s="17">
        <f>+G68</f>
        <v>1.9618000005721115E-2</v>
      </c>
      <c r="Q68" s="19">
        <f>+C68-15018.5</f>
        <v>31366.898200000003</v>
      </c>
      <c r="AA68" s="17" t="s">
        <v>29</v>
      </c>
      <c r="AG68" s="17" t="s">
        <v>30</v>
      </c>
    </row>
    <row r="69" spans="1:33" s="17" customFormat="1" ht="12.95" customHeight="1" x14ac:dyDescent="0.2">
      <c r="A69" s="10" t="s">
        <v>45</v>
      </c>
      <c r="B69" s="42"/>
      <c r="C69" s="37">
        <v>46698.392999999996</v>
      </c>
      <c r="D69" s="37"/>
      <c r="E69" s="10">
        <f>+(C69-C$7)/C$8</f>
        <v>8061.0078805313742</v>
      </c>
      <c r="F69" s="17">
        <f>ROUND(2*E69,0)/2</f>
        <v>8061</v>
      </c>
      <c r="G69" s="17">
        <f>+C69-(C$7+F69*C$8)</f>
        <v>8.113999996567145E-3</v>
      </c>
      <c r="I69" s="17">
        <f>+G69</f>
        <v>8.113999996567145E-3</v>
      </c>
      <c r="Q69" s="19">
        <f>+C69-15018.5</f>
        <v>31679.892999999996</v>
      </c>
      <c r="AA69" s="17" t="s">
        <v>32</v>
      </c>
      <c r="AG69" s="17" t="s">
        <v>30</v>
      </c>
    </row>
    <row r="70" spans="1:33" s="17" customFormat="1" ht="12.95" customHeight="1" x14ac:dyDescent="0.2">
      <c r="A70" s="61" t="s">
        <v>189</v>
      </c>
      <c r="B70" s="63" t="s">
        <v>55</v>
      </c>
      <c r="C70" s="62">
        <v>46774.582000000002</v>
      </c>
      <c r="D70" s="62" t="s">
        <v>96</v>
      </c>
      <c r="E70" s="10">
        <f>+(C70-C$7)/C$8</f>
        <v>8135.0046521746754</v>
      </c>
      <c r="F70" s="17">
        <f>ROUND(2*E70,0)/2</f>
        <v>8135</v>
      </c>
      <c r="G70" s="17">
        <f>+C70-(C$7+F70*C$8)</f>
        <v>4.7899999990477227E-3</v>
      </c>
      <c r="I70" s="17">
        <f>G70</f>
        <v>4.7899999990477227E-3</v>
      </c>
      <c r="O70" s="17">
        <f ca="1">+C$11+C$12*F70</f>
        <v>8.2557330888160682E-2</v>
      </c>
      <c r="Q70" s="19">
        <f>+C70-15018.5</f>
        <v>31756.082000000002</v>
      </c>
    </row>
    <row r="71" spans="1:33" s="17" customFormat="1" ht="12.95" customHeight="1" x14ac:dyDescent="0.2">
      <c r="A71" s="10" t="s">
        <v>46</v>
      </c>
      <c r="B71" s="42"/>
      <c r="C71" s="37">
        <v>47113.33</v>
      </c>
      <c r="D71" s="37"/>
      <c r="E71" s="10">
        <f>+(C71-C$7)/C$8</f>
        <v>8464.0056680775378</v>
      </c>
      <c r="F71" s="17">
        <f>ROUND(2*E71,0)/2</f>
        <v>8464</v>
      </c>
      <c r="G71" s="17">
        <f>+C71-(C$7+F71*C$8)</f>
        <v>5.8360000039101578E-3</v>
      </c>
      <c r="I71" s="17">
        <f>+G71</f>
        <v>5.8360000039101578E-3</v>
      </c>
      <c r="Q71" s="19">
        <f>+C71-15018.5</f>
        <v>32094.83</v>
      </c>
      <c r="AA71" s="17" t="s">
        <v>32</v>
      </c>
      <c r="AC71" s="17">
        <v>9</v>
      </c>
      <c r="AE71" s="17" t="s">
        <v>38</v>
      </c>
      <c r="AG71" s="17" t="s">
        <v>31</v>
      </c>
    </row>
    <row r="72" spans="1:33" s="17" customFormat="1" ht="12.95" customHeight="1" x14ac:dyDescent="0.2">
      <c r="A72" s="11" t="s">
        <v>47</v>
      </c>
      <c r="B72" s="63" t="s">
        <v>55</v>
      </c>
      <c r="C72" s="62">
        <v>47121.580600000001</v>
      </c>
      <c r="D72" s="62" t="s">
        <v>96</v>
      </c>
      <c r="E72" s="10">
        <f>+(C72-C$7)/C$8</f>
        <v>8472.0188689873812</v>
      </c>
      <c r="F72" s="17">
        <f>ROUND(2*E72,0)/2</f>
        <v>8472</v>
      </c>
      <c r="G72" s="17">
        <f>+C72-(C$7+F72*C$8)</f>
        <v>1.9427999999606982E-2</v>
      </c>
      <c r="I72" s="17">
        <f>+G72</f>
        <v>1.9427999999606982E-2</v>
      </c>
      <c r="O72" s="17">
        <f ca="1">+C$11+C$12*F72</f>
        <v>8.1961855833127595E-2</v>
      </c>
      <c r="Q72" s="19">
        <f>+C72-15018.5</f>
        <v>32103.080600000001</v>
      </c>
    </row>
    <row r="73" spans="1:33" s="17" customFormat="1" ht="12.95" customHeight="1" x14ac:dyDescent="0.2">
      <c r="A73" s="11" t="s">
        <v>47</v>
      </c>
      <c r="B73" s="43" t="s">
        <v>55</v>
      </c>
      <c r="C73" s="9">
        <v>47121.580609999997</v>
      </c>
      <c r="D73" s="9">
        <v>2.3000000000000001E-4</v>
      </c>
      <c r="E73" s="10">
        <f>+(C73-C$7)/C$8</f>
        <v>8472.0188786996423</v>
      </c>
      <c r="F73" s="17">
        <f>ROUND(2*E73,0)/2</f>
        <v>8472</v>
      </c>
      <c r="G73" s="17">
        <f>+C73-(C$7+F73*C$8)</f>
        <v>1.9437999995716382E-2</v>
      </c>
      <c r="J73" s="17">
        <f>+G73</f>
        <v>1.9437999995716382E-2</v>
      </c>
      <c r="Q73" s="19">
        <f>+C73-15018.5</f>
        <v>32103.080609999997</v>
      </c>
    </row>
    <row r="74" spans="1:33" s="17" customFormat="1" ht="12.95" customHeight="1" x14ac:dyDescent="0.2">
      <c r="A74" s="10" t="s">
        <v>43</v>
      </c>
      <c r="B74" s="42"/>
      <c r="C74" s="37">
        <v>47151.411999999997</v>
      </c>
      <c r="D74" s="37"/>
      <c r="E74" s="10">
        <f>+(C74-C$7)/C$8</f>
        <v>8500.9919135686141</v>
      </c>
      <c r="F74" s="17">
        <f>ROUND(2*E74,0)/2</f>
        <v>8501</v>
      </c>
      <c r="G74" s="17">
        <f>+C74-(C$7+F74*C$8)</f>
        <v>-8.3260000028531067E-3</v>
      </c>
      <c r="I74" s="17">
        <f>+G74</f>
        <v>-8.3260000028531067E-3</v>
      </c>
      <c r="Q74" s="19">
        <f>+C74-15018.5</f>
        <v>32132.911999999997</v>
      </c>
      <c r="AA74" s="17" t="s">
        <v>32</v>
      </c>
      <c r="AC74" s="17">
        <v>18</v>
      </c>
      <c r="AE74" s="17" t="s">
        <v>42</v>
      </c>
      <c r="AG74" s="17" t="s">
        <v>31</v>
      </c>
    </row>
    <row r="75" spans="1:33" s="17" customFormat="1" ht="12.95" customHeight="1" x14ac:dyDescent="0.2">
      <c r="A75" s="11" t="s">
        <v>47</v>
      </c>
      <c r="B75" s="63" t="s">
        <v>58</v>
      </c>
      <c r="C75" s="62">
        <v>47208.577100000002</v>
      </c>
      <c r="D75" s="62" t="s">
        <v>96</v>
      </c>
      <c r="E75" s="10">
        <f>+(C75-C$7)/C$8</f>
        <v>8556.5121704385892</v>
      </c>
      <c r="F75" s="17">
        <f>ROUND(2*E75,0)/2</f>
        <v>8556.5</v>
      </c>
      <c r="G75" s="17">
        <f>+C75-(C$7+F75*C$8)</f>
        <v>1.2531000000308268E-2</v>
      </c>
      <c r="I75" s="17">
        <f>+G75</f>
        <v>1.2531000000308268E-2</v>
      </c>
      <c r="O75" s="17">
        <f ca="1">+C$11+C$12*F75</f>
        <v>8.1812545322295857E-2</v>
      </c>
      <c r="Q75" s="19">
        <f>+C75-15018.5</f>
        <v>32190.077100000002</v>
      </c>
    </row>
    <row r="76" spans="1:33" s="17" customFormat="1" ht="12.95" customHeight="1" x14ac:dyDescent="0.2">
      <c r="A76" s="11" t="s">
        <v>47</v>
      </c>
      <c r="B76" s="43" t="s">
        <v>58</v>
      </c>
      <c r="C76" s="9">
        <v>47208.577140000001</v>
      </c>
      <c r="D76" s="9">
        <v>9.6000000000000002E-4</v>
      </c>
      <c r="E76" s="10">
        <f>+(C76-C$7)/C$8</f>
        <v>8556.5122092876463</v>
      </c>
      <c r="F76" s="17">
        <f>ROUND(2*E76,0)/2</f>
        <v>8556.5</v>
      </c>
      <c r="G76" s="17">
        <f>+C76-(C$7+F76*C$8)</f>
        <v>1.2570999999297783E-2</v>
      </c>
      <c r="J76" s="17">
        <f>+G76</f>
        <v>1.2570999999297783E-2</v>
      </c>
      <c r="Q76" s="19">
        <f>+C76-15018.5</f>
        <v>32190.077140000001</v>
      </c>
    </row>
    <row r="77" spans="1:33" s="17" customFormat="1" ht="12.95" customHeight="1" x14ac:dyDescent="0.2">
      <c r="A77" s="11" t="s">
        <v>47</v>
      </c>
      <c r="B77" s="63" t="s">
        <v>55</v>
      </c>
      <c r="C77" s="62">
        <v>47473.710500000001</v>
      </c>
      <c r="D77" s="62" t="s">
        <v>96</v>
      </c>
      <c r="E77" s="10">
        <f>+(C77-C$7)/C$8</f>
        <v>8814.0167400590126</v>
      </c>
      <c r="F77" s="17">
        <f>ROUND(2*E77,0)/2</f>
        <v>8814</v>
      </c>
      <c r="G77" s="17">
        <f>+C77-(C$7+F77*C$8)</f>
        <v>1.7235999999684282E-2</v>
      </c>
      <c r="I77" s="17">
        <f>+G77</f>
        <v>1.7235999999684282E-2</v>
      </c>
      <c r="O77" s="17">
        <f ca="1">+C$11+C$12*F77</f>
        <v>8.1357545836625161E-2</v>
      </c>
      <c r="Q77" s="19">
        <f>+C77-15018.5</f>
        <v>32455.210500000001</v>
      </c>
    </row>
    <row r="78" spans="1:33" s="17" customFormat="1" ht="12.95" customHeight="1" x14ac:dyDescent="0.2">
      <c r="A78" s="11" t="s">
        <v>47</v>
      </c>
      <c r="B78" s="43" t="s">
        <v>55</v>
      </c>
      <c r="C78" s="9">
        <v>47473.710529999997</v>
      </c>
      <c r="D78" s="9">
        <v>2.7999999999999998E-4</v>
      </c>
      <c r="E78" s="10">
        <f>+(C78-C$7)/C$8</f>
        <v>8814.0167691958031</v>
      </c>
      <c r="F78" s="17">
        <f>ROUND(2*E78,0)/2</f>
        <v>8814</v>
      </c>
      <c r="G78" s="17">
        <f>+C78-(C$7+F78*C$8)</f>
        <v>1.7265999995288439E-2</v>
      </c>
      <c r="J78" s="17">
        <f>+G78</f>
        <v>1.7265999995288439E-2</v>
      </c>
      <c r="Q78" s="19">
        <f>+C78-15018.5</f>
        <v>32455.210529999997</v>
      </c>
    </row>
    <row r="79" spans="1:33" s="17" customFormat="1" ht="12.95" customHeight="1" x14ac:dyDescent="0.2">
      <c r="A79" s="61" t="s">
        <v>189</v>
      </c>
      <c r="B79" s="63" t="s">
        <v>55</v>
      </c>
      <c r="C79" s="62">
        <v>47539.610999999997</v>
      </c>
      <c r="D79" s="62" t="s">
        <v>96</v>
      </c>
      <c r="E79" s="10">
        <f>+(C79-C$7)/C$8</f>
        <v>8878.0210484195213</v>
      </c>
      <c r="F79" s="17">
        <f>ROUND(2*E79,0)/2</f>
        <v>8878</v>
      </c>
      <c r="G79" s="17">
        <f>+C79-(C$7+F79*C$8)</f>
        <v>2.1671999995305669E-2</v>
      </c>
      <c r="I79" s="17">
        <f>G79</f>
        <v>2.1671999995305669E-2</v>
      </c>
      <c r="O79" s="17">
        <f ca="1">+C$11+C$12*F79</f>
        <v>8.1244458585817692E-2</v>
      </c>
      <c r="Q79" s="19">
        <f>+C79-15018.5</f>
        <v>32521.110999999997</v>
      </c>
    </row>
    <row r="80" spans="1:33" s="17" customFormat="1" ht="12.95" customHeight="1" x14ac:dyDescent="0.2">
      <c r="A80" s="11" t="s">
        <v>48</v>
      </c>
      <c r="B80" s="43"/>
      <c r="C80" s="9">
        <v>47780.510399999999</v>
      </c>
      <c r="D80" s="9"/>
      <c r="E80" s="10">
        <f>+(C80-C$7)/C$8</f>
        <v>9111.9889163638054</v>
      </c>
      <c r="F80" s="17">
        <f>ROUND(2*E80,0)/2</f>
        <v>9112</v>
      </c>
      <c r="G80" s="17">
        <f>+C80-(C$7+F80*C$8)</f>
        <v>-1.1411999999836553E-2</v>
      </c>
      <c r="J80" s="17">
        <f>+G80</f>
        <v>-1.1411999999836553E-2</v>
      </c>
      <c r="Q80" s="19">
        <f>+C80-15018.5</f>
        <v>32762.010399999999</v>
      </c>
    </row>
    <row r="81" spans="1:33" s="17" customFormat="1" ht="12.95" customHeight="1" x14ac:dyDescent="0.2">
      <c r="A81" s="61" t="s">
        <v>281</v>
      </c>
      <c r="B81" s="63" t="s">
        <v>55</v>
      </c>
      <c r="C81" s="62">
        <v>47780.510799999996</v>
      </c>
      <c r="D81" s="62" t="s">
        <v>96</v>
      </c>
      <c r="E81" s="10">
        <f>+(C81-C$7)/C$8</f>
        <v>9111.9893048543818</v>
      </c>
      <c r="F81" s="17">
        <f>ROUND(2*E81,0)/2</f>
        <v>9112</v>
      </c>
      <c r="G81" s="17">
        <f>+C81-(C$7+F81*C$8)</f>
        <v>-1.1012000002665445E-2</v>
      </c>
      <c r="J81" s="17">
        <f>+G81</f>
        <v>-1.1012000002665445E-2</v>
      </c>
      <c r="O81" s="17">
        <f ca="1">+C$11+C$12*F81</f>
        <v>8.0830983325052883E-2</v>
      </c>
      <c r="Q81" s="19">
        <f>+C81-15018.5</f>
        <v>32762.010799999996</v>
      </c>
    </row>
    <row r="82" spans="1:33" s="17" customFormat="1" ht="12.95" customHeight="1" x14ac:dyDescent="0.2">
      <c r="A82" s="11" t="s">
        <v>48</v>
      </c>
      <c r="B82" s="43"/>
      <c r="C82" s="9">
        <v>47780.511100000003</v>
      </c>
      <c r="D82" s="9"/>
      <c r="E82" s="10">
        <f>+(C82-C$7)/C$8</f>
        <v>9111.9895962223218</v>
      </c>
      <c r="F82" s="17">
        <f>ROUND(2*E82,0)/2</f>
        <v>9112</v>
      </c>
      <c r="G82" s="17">
        <f>+C82-(C$7+F82*C$8)</f>
        <v>-1.0711999995692167E-2</v>
      </c>
      <c r="J82" s="17">
        <f>+G82</f>
        <v>-1.0711999995692167E-2</v>
      </c>
      <c r="Q82" s="19">
        <f>+C82-15018.5</f>
        <v>32762.011100000003</v>
      </c>
    </row>
    <row r="83" spans="1:33" s="17" customFormat="1" ht="12.95" customHeight="1" x14ac:dyDescent="0.2">
      <c r="A83" s="15" t="s">
        <v>69</v>
      </c>
      <c r="B83" s="42" t="s">
        <v>55</v>
      </c>
      <c r="C83" s="37">
        <v>47855.704299999998</v>
      </c>
      <c r="D83" s="37">
        <v>4.0000000000000002E-4</v>
      </c>
      <c r="E83" s="10">
        <f>+(C83-C$7)/C$8</f>
        <v>9185.019220571352</v>
      </c>
      <c r="F83" s="17">
        <f>ROUND(2*E83,0)/2</f>
        <v>9185</v>
      </c>
      <c r="G83" s="17">
        <f>+C83-(C$7+F83*C$8)</f>
        <v>1.9789999998465646E-2</v>
      </c>
      <c r="K83" s="17">
        <f>+G83</f>
        <v>1.9789999998465646E-2</v>
      </c>
      <c r="Q83" s="19">
        <f>+C83-15018.5</f>
        <v>32837.204299999998</v>
      </c>
    </row>
    <row r="84" spans="1:33" s="17" customFormat="1" ht="12.95" customHeight="1" x14ac:dyDescent="0.2">
      <c r="A84" s="61" t="s">
        <v>189</v>
      </c>
      <c r="B84" s="63" t="s">
        <v>55</v>
      </c>
      <c r="C84" s="62">
        <v>48137.822</v>
      </c>
      <c r="D84" s="62" t="s">
        <v>96</v>
      </c>
      <c r="E84" s="10">
        <f>+(C84-C$7)/C$8</f>
        <v>9459.0193915072086</v>
      </c>
      <c r="F84" s="17">
        <f>ROUND(2*E84,0)/2</f>
        <v>9459</v>
      </c>
      <c r="G84" s="17">
        <f>+C84-(C$7+F84*C$8)</f>
        <v>1.9965999999840278E-2</v>
      </c>
      <c r="I84" s="17">
        <f>G84</f>
        <v>1.9965999999840278E-2</v>
      </c>
      <c r="O84" s="17">
        <f ca="1">+C$11+C$12*F84</f>
        <v>8.0217838387081131E-2</v>
      </c>
      <c r="Q84" s="19">
        <f>+C84-15018.5</f>
        <v>33119.322</v>
      </c>
    </row>
    <row r="85" spans="1:33" s="17" customFormat="1" ht="12.95" customHeight="1" x14ac:dyDescent="0.2">
      <c r="A85" s="11" t="s">
        <v>49</v>
      </c>
      <c r="B85" s="43"/>
      <c r="C85" s="9">
        <v>48262.395100000002</v>
      </c>
      <c r="D85" s="9">
        <v>5.0000000000000001E-4</v>
      </c>
      <c r="E85" s="10">
        <f>+(C85-C$7)/C$8</f>
        <v>9580.0080806040278</v>
      </c>
      <c r="F85" s="17">
        <f>ROUND(2*E85,0)/2</f>
        <v>9580</v>
      </c>
      <c r="G85" s="17">
        <f>+C85-(C$7+F85*C$8)</f>
        <v>8.3200000008218922E-3</v>
      </c>
      <c r="J85" s="17">
        <f>+G85</f>
        <v>8.3200000008218922E-3</v>
      </c>
      <c r="Q85" s="19">
        <f>+C85-15018.5</f>
        <v>33243.895100000002</v>
      </c>
    </row>
    <row r="86" spans="1:33" s="17" customFormat="1" ht="12.95" customHeight="1" x14ac:dyDescent="0.2">
      <c r="A86" s="11" t="s">
        <v>49</v>
      </c>
      <c r="B86" s="43"/>
      <c r="C86" s="9">
        <v>48262.396500000003</v>
      </c>
      <c r="D86" s="9">
        <v>2.0000000000000001E-4</v>
      </c>
      <c r="E86" s="10">
        <f>+(C86-C$7)/C$8</f>
        <v>9580.0094403210514</v>
      </c>
      <c r="F86" s="17">
        <f>ROUND(2*E86,0)/2</f>
        <v>9580</v>
      </c>
      <c r="G86" s="17">
        <f>+C86-(C$7+F86*C$8)</f>
        <v>9.7200000018347055E-3</v>
      </c>
      <c r="J86" s="17">
        <f>+G86</f>
        <v>9.7200000018347055E-3</v>
      </c>
      <c r="Q86" s="19">
        <f>+C86-15018.5</f>
        <v>33243.896500000003</v>
      </c>
    </row>
    <row r="87" spans="1:33" s="17" customFormat="1" ht="12.95" customHeight="1" x14ac:dyDescent="0.2">
      <c r="A87" s="10" t="s">
        <v>51</v>
      </c>
      <c r="B87" s="42" t="s">
        <v>58</v>
      </c>
      <c r="C87" s="37">
        <v>48625.337</v>
      </c>
      <c r="D87" s="37">
        <v>0.01</v>
      </c>
      <c r="E87" s="10">
        <f>+(C87-C$7)/C$8</f>
        <v>9932.5068520025725</v>
      </c>
      <c r="F87" s="17">
        <f>ROUND(2*E87,0)/2</f>
        <v>9932.5</v>
      </c>
      <c r="G87" s="17">
        <f>+C87-(C$7+F87*C$8)</f>
        <v>7.0550000018556602E-3</v>
      </c>
      <c r="I87" s="17">
        <f>+G87</f>
        <v>7.0550000018556602E-3</v>
      </c>
      <c r="Q87" s="19">
        <f>+C87-15018.5</f>
        <v>33606.837</v>
      </c>
      <c r="AA87" s="17" t="s">
        <v>29</v>
      </c>
      <c r="AB87" s="17" t="s">
        <v>31</v>
      </c>
      <c r="AC87" s="17">
        <v>24</v>
      </c>
      <c r="AE87" s="17" t="s">
        <v>50</v>
      </c>
      <c r="AG87" s="17" t="s">
        <v>31</v>
      </c>
    </row>
    <row r="88" spans="1:33" s="17" customFormat="1" ht="12.95" customHeight="1" x14ac:dyDescent="0.2">
      <c r="A88" s="10" t="s">
        <v>51</v>
      </c>
      <c r="B88" s="42"/>
      <c r="C88" s="37">
        <v>48676.317799999997</v>
      </c>
      <c r="D88" s="37">
        <v>4.0000000000000002E-4</v>
      </c>
      <c r="E88" s="10">
        <f>+(C88-C$7)/C$8</f>
        <v>9982.020753166682</v>
      </c>
      <c r="F88" s="17">
        <f>ROUND(2*E88,0)/2</f>
        <v>9982</v>
      </c>
      <c r="G88" s="17">
        <f>+C88-(C$7+F88*C$8)</f>
        <v>2.1367999994254205E-2</v>
      </c>
      <c r="J88" s="17">
        <f>+G88</f>
        <v>2.1367999994254205E-2</v>
      </c>
      <c r="Q88" s="19">
        <f>+C88-15018.5</f>
        <v>33657.817799999997</v>
      </c>
      <c r="AA88" s="17" t="s">
        <v>29</v>
      </c>
      <c r="AC88" s="17">
        <v>32</v>
      </c>
      <c r="AE88" s="17" t="s">
        <v>52</v>
      </c>
      <c r="AG88" s="17" t="s">
        <v>31</v>
      </c>
    </row>
    <row r="89" spans="1:33" s="17" customFormat="1" ht="12.95" customHeight="1" x14ac:dyDescent="0.2">
      <c r="A89" s="10" t="s">
        <v>53</v>
      </c>
      <c r="B89" s="42"/>
      <c r="C89" s="37">
        <v>48956.368000000002</v>
      </c>
      <c r="D89" s="37">
        <v>0.01</v>
      </c>
      <c r="E89" s="10">
        <f>+(C89-C$7)/C$8</f>
        <v>10254.012913426819</v>
      </c>
      <c r="F89" s="17">
        <f>ROUND(2*E89,0)/2</f>
        <v>10254</v>
      </c>
      <c r="G89" s="17">
        <f>+C89-(C$7+F89*C$8)</f>
        <v>1.3296000004629605E-2</v>
      </c>
      <c r="I89" s="17">
        <f>+G89</f>
        <v>1.3296000004629605E-2</v>
      </c>
      <c r="O89" s="17">
        <f ca="1">+C$11+C$12*F89</f>
        <v>7.8813082693457076E-2</v>
      </c>
      <c r="Q89" s="19">
        <f>+C89-15018.5</f>
        <v>33937.868000000002</v>
      </c>
      <c r="AA89" s="17" t="s">
        <v>32</v>
      </c>
      <c r="AC89" s="17">
        <v>130</v>
      </c>
      <c r="AE89" s="17" t="s">
        <v>42</v>
      </c>
      <c r="AG89" s="17" t="s">
        <v>31</v>
      </c>
    </row>
    <row r="90" spans="1:33" s="17" customFormat="1" ht="12.95" customHeight="1" x14ac:dyDescent="0.2">
      <c r="A90" s="61" t="s">
        <v>189</v>
      </c>
      <c r="B90" s="63" t="s">
        <v>55</v>
      </c>
      <c r="C90" s="62">
        <v>49666.810700000002</v>
      </c>
      <c r="D90" s="62" t="s">
        <v>96</v>
      </c>
      <c r="E90" s="10">
        <f>+(C90-C$7)/C$8</f>
        <v>10944.013651558918</v>
      </c>
      <c r="F90" s="17">
        <f>ROUND(2*E90,0)/2</f>
        <v>10944</v>
      </c>
      <c r="G90" s="17">
        <f>+C90-(C$7+F90*C$8)</f>
        <v>1.4055999999982305E-2</v>
      </c>
      <c r="I90" s="17">
        <f>G90</f>
        <v>1.4055999999982305E-2</v>
      </c>
      <c r="O90" s="17">
        <f ca="1">+C$11+C$12*F90</f>
        <v>7.7593860770689027E-2</v>
      </c>
      <c r="Q90" s="19">
        <f>+C90-15018.5</f>
        <v>34648.310700000002</v>
      </c>
    </row>
    <row r="91" spans="1:33" s="17" customFormat="1" ht="12.95" customHeight="1" x14ac:dyDescent="0.2">
      <c r="A91" s="61" t="s">
        <v>189</v>
      </c>
      <c r="B91" s="63" t="s">
        <v>55</v>
      </c>
      <c r="C91" s="62">
        <v>49696.674500000001</v>
      </c>
      <c r="D91" s="62" t="s">
        <v>96</v>
      </c>
      <c r="E91" s="10">
        <f>+(C91-C$7)/C$8</f>
        <v>10973.018163876983</v>
      </c>
      <c r="F91" s="17">
        <f>ROUND(2*E91,0)/2</f>
        <v>10973</v>
      </c>
      <c r="G91" s="17">
        <f>+C91-(C$7+F91*C$8)</f>
        <v>1.8702000001212582E-2</v>
      </c>
      <c r="I91" s="17">
        <f>G91</f>
        <v>1.8702000001212582E-2</v>
      </c>
      <c r="O91" s="17">
        <f ca="1">+C$11+C$12*F91</f>
        <v>7.7542618110166883E-2</v>
      </c>
      <c r="Q91" s="19">
        <f>+C91-15018.5</f>
        <v>34678.174500000001</v>
      </c>
    </row>
    <row r="92" spans="1:33" s="17" customFormat="1" ht="12.95" customHeight="1" x14ac:dyDescent="0.2">
      <c r="A92" s="61" t="s">
        <v>189</v>
      </c>
      <c r="B92" s="63" t="s">
        <v>55</v>
      </c>
      <c r="C92" s="62">
        <v>50041.610999999997</v>
      </c>
      <c r="D92" s="62" t="s">
        <v>96</v>
      </c>
      <c r="E92" s="10">
        <f>+(C92-C$7)/C$8</f>
        <v>11308.029614636769</v>
      </c>
      <c r="F92" s="17">
        <f>ROUND(2*E92,0)/2</f>
        <v>11308</v>
      </c>
      <c r="G92" s="17">
        <f>+C92-(C$7+F92*C$8)</f>
        <v>3.0491999998048414E-2</v>
      </c>
      <c r="I92" s="17">
        <f>G92</f>
        <v>3.0491999998048414E-2</v>
      </c>
      <c r="O92" s="17">
        <f ca="1">+C$11+C$12*F92</f>
        <v>7.6950677031721537E-2</v>
      </c>
      <c r="Q92" s="19">
        <f>+C92-15018.5</f>
        <v>35023.110999999997</v>
      </c>
    </row>
    <row r="93" spans="1:33" s="17" customFormat="1" ht="12.95" customHeight="1" x14ac:dyDescent="0.2">
      <c r="A93" s="10" t="s">
        <v>57</v>
      </c>
      <c r="B93" s="42"/>
      <c r="C93" s="37">
        <v>51146.3969</v>
      </c>
      <c r="D93" s="37">
        <v>5.9999999999999995E-4</v>
      </c>
      <c r="E93" s="10">
        <f>+(C93-C$7)/C$8</f>
        <v>12381.026897145177</v>
      </c>
      <c r="F93" s="17">
        <f>ROUND(2*E93,0)/2</f>
        <v>12381</v>
      </c>
      <c r="G93" s="17">
        <f>+C93-(C$7+F93*C$8)</f>
        <v>2.7693999996699858E-2</v>
      </c>
      <c r="J93" s="17">
        <f>+G93</f>
        <v>2.7693999996699858E-2</v>
      </c>
      <c r="O93" s="17">
        <f ca="1">+C$11+C$12*F93</f>
        <v>7.5054698592402519E-2</v>
      </c>
      <c r="Q93" s="19">
        <f>+C93-15018.5</f>
        <v>36127.8969</v>
      </c>
      <c r="AA93" s="17" t="s">
        <v>54</v>
      </c>
      <c r="AB93" s="17" t="s">
        <v>55</v>
      </c>
      <c r="AE93" s="17" t="s">
        <v>56</v>
      </c>
      <c r="AG93" s="17" t="s">
        <v>30</v>
      </c>
    </row>
    <row r="94" spans="1:33" s="17" customFormat="1" ht="12.95" customHeight="1" x14ac:dyDescent="0.2">
      <c r="A94" s="61" t="s">
        <v>189</v>
      </c>
      <c r="B94" s="63" t="s">
        <v>55</v>
      </c>
      <c r="C94" s="62">
        <v>52235.754699999998</v>
      </c>
      <c r="D94" s="62" t="s">
        <v>96</v>
      </c>
      <c r="E94" s="10">
        <f>+(C94-C$7)/C$8</f>
        <v>13439.040000932377</v>
      </c>
      <c r="F94" s="17">
        <f>ROUND(2*E94,0)/2</f>
        <v>13439</v>
      </c>
      <c r="G94" s="17">
        <f>+C94-(C$7+F94*C$8)</f>
        <v>4.1185999994922895E-2</v>
      </c>
      <c r="J94" s="17">
        <f>G94</f>
        <v>4.1185999994922895E-2</v>
      </c>
      <c r="O94" s="17">
        <f ca="1">+C$11+C$12*F94</f>
        <v>7.3185224977491525E-2</v>
      </c>
      <c r="Q94" s="19">
        <f>+C94-15018.5</f>
        <v>37217.254699999998</v>
      </c>
    </row>
    <row r="95" spans="1:33" s="17" customFormat="1" ht="12.95" customHeight="1" x14ac:dyDescent="0.2">
      <c r="A95" s="61" t="s">
        <v>189</v>
      </c>
      <c r="B95" s="63" t="s">
        <v>55</v>
      </c>
      <c r="C95" s="62">
        <v>52265.612800000003</v>
      </c>
      <c r="D95" s="62" t="s">
        <v>96</v>
      </c>
      <c r="E95" s="10">
        <f>+(C95-C$7)/C$8</f>
        <v>13468.038977259708</v>
      </c>
      <c r="F95" s="17">
        <f>ROUND(2*E95,0)/2</f>
        <v>13468</v>
      </c>
      <c r="G95" s="17">
        <f>+C95-(C$7+F95*C$8)</f>
        <v>4.0132000001904089E-2</v>
      </c>
      <c r="J95" s="17">
        <f>G95</f>
        <v>4.0132000001904089E-2</v>
      </c>
      <c r="O95" s="17">
        <f ca="1">+C$11+C$12*F95</f>
        <v>7.3133982316969381E-2</v>
      </c>
      <c r="Q95" s="19">
        <f>+C95-15018.5</f>
        <v>37247.112800000003</v>
      </c>
    </row>
    <row r="96" spans="1:33" s="17" customFormat="1" ht="12.95" customHeight="1" x14ac:dyDescent="0.2">
      <c r="A96" s="61" t="s">
        <v>189</v>
      </c>
      <c r="B96" s="63" t="s">
        <v>55</v>
      </c>
      <c r="C96" s="62">
        <v>52299.590600000003</v>
      </c>
      <c r="D96" s="62" t="s">
        <v>96</v>
      </c>
      <c r="E96" s="10">
        <f>+(C96-C$7)/C$8</f>
        <v>13501.039115173864</v>
      </c>
      <c r="F96" s="17">
        <f>ROUND(2*E96,0)/2</f>
        <v>13501</v>
      </c>
      <c r="G96" s="17">
        <f>+C96-(C$7+F96*C$8)</f>
        <v>4.0274000006320421E-2</v>
      </c>
      <c r="J96" s="17">
        <f>G96</f>
        <v>4.0274000006320421E-2</v>
      </c>
      <c r="O96" s="17">
        <f ca="1">+C$11+C$12*F96</f>
        <v>7.3075671703271783E-2</v>
      </c>
      <c r="Q96" s="19">
        <f>+C96-15018.5</f>
        <v>37281.090600000003</v>
      </c>
    </row>
    <row r="97" spans="1:17" s="17" customFormat="1" ht="12.95" customHeight="1" x14ac:dyDescent="0.2">
      <c r="A97" s="61" t="s">
        <v>189</v>
      </c>
      <c r="B97" s="63" t="s">
        <v>55</v>
      </c>
      <c r="C97" s="62">
        <v>52616.718200000003</v>
      </c>
      <c r="D97" s="62" t="s">
        <v>88</v>
      </c>
      <c r="E97" s="10">
        <f>+(C97-C$7)/C$8</f>
        <v>13809.041826838098</v>
      </c>
      <c r="F97" s="17">
        <f>ROUND(2*E97,0)/2</f>
        <v>13809</v>
      </c>
      <c r="G97" s="17">
        <f>+C97-(C$7+F97*C$8)</f>
        <v>4.3066000005637761E-2</v>
      </c>
      <c r="K97" s="17">
        <f>G97</f>
        <v>4.3066000005637761E-2</v>
      </c>
      <c r="O97" s="17">
        <f ca="1">+C$11+C$12*F97</f>
        <v>7.2531439308760826E-2</v>
      </c>
      <c r="Q97" s="19">
        <f>+C97-15018.5</f>
        <v>37598.218200000003</v>
      </c>
    </row>
    <row r="98" spans="1:17" s="17" customFormat="1" ht="12.95" customHeight="1" x14ac:dyDescent="0.2">
      <c r="A98" s="61" t="s">
        <v>189</v>
      </c>
      <c r="B98" s="63" t="s">
        <v>55</v>
      </c>
      <c r="C98" s="62">
        <v>52644.518600000003</v>
      </c>
      <c r="D98" s="62" t="s">
        <v>88</v>
      </c>
      <c r="E98" s="10">
        <f>+(C98-C$7)/C$8</f>
        <v>13836.042310508868</v>
      </c>
      <c r="F98" s="17">
        <f>ROUND(2*E98,0)/2</f>
        <v>13836</v>
      </c>
      <c r="G98" s="17">
        <f>+C98-(C$7+F98*C$8)</f>
        <v>4.3563999999605585E-2</v>
      </c>
      <c r="K98" s="17">
        <f>G98</f>
        <v>4.3563999999605585E-2</v>
      </c>
      <c r="O98" s="17">
        <f ca="1">+C$11+C$12*F98</f>
        <v>7.2483730624826437E-2</v>
      </c>
      <c r="Q98" s="19">
        <f>+C98-15018.5</f>
        <v>37626.018600000003</v>
      </c>
    </row>
    <row r="99" spans="1:17" s="17" customFormat="1" ht="12.95" customHeight="1" x14ac:dyDescent="0.2">
      <c r="A99" s="38" t="s">
        <v>62</v>
      </c>
      <c r="B99" s="39" t="s">
        <v>55</v>
      </c>
      <c r="C99" s="40">
        <v>52911.200599999996</v>
      </c>
      <c r="D99" s="37">
        <v>2.0000000000000001E-4</v>
      </c>
      <c r="E99" s="10">
        <f>+(C99-C$7)/C$8</f>
        <v>14095.050921402526</v>
      </c>
      <c r="F99" s="17">
        <f>ROUND(2*E99,0)/2</f>
        <v>14095</v>
      </c>
      <c r="G99" s="17">
        <f>+C99-(C$7+F99*C$8)</f>
        <v>5.2429999996093102E-2</v>
      </c>
      <c r="K99" s="17">
        <f>+G99</f>
        <v>5.2429999996093102E-2</v>
      </c>
      <c r="O99" s="17">
        <f ca="1">+C$11+C$12*F99</f>
        <v>7.2026080656714953E-2</v>
      </c>
      <c r="Q99" s="19">
        <f>+C99-15018.5</f>
        <v>37892.700599999996</v>
      </c>
    </row>
    <row r="100" spans="1:17" s="17" customFormat="1" ht="12.95" customHeight="1" x14ac:dyDescent="0.2">
      <c r="A100" s="15" t="s">
        <v>62</v>
      </c>
      <c r="B100" s="39" t="s">
        <v>55</v>
      </c>
      <c r="C100" s="40">
        <v>52911.200599999996</v>
      </c>
      <c r="D100" s="40">
        <v>2.0000000000000001E-4</v>
      </c>
      <c r="E100" s="10">
        <f>+(C100-C$7)/C$8</f>
        <v>14095.050921402526</v>
      </c>
      <c r="F100" s="17">
        <f>ROUND(2*E100,0)/2</f>
        <v>14095</v>
      </c>
      <c r="G100" s="17">
        <f>+C100-(C$7+F100*C$8)</f>
        <v>5.2429999996093102E-2</v>
      </c>
      <c r="K100" s="17">
        <f>+G100</f>
        <v>5.2429999996093102E-2</v>
      </c>
      <c r="O100" s="17">
        <f ca="1">+C$11+C$12*F100</f>
        <v>7.2026080656714953E-2</v>
      </c>
      <c r="Q100" s="19">
        <f>+C100-15018.5</f>
        <v>37892.700599999996</v>
      </c>
    </row>
    <row r="101" spans="1:17" s="17" customFormat="1" ht="12.95" customHeight="1" x14ac:dyDescent="0.2">
      <c r="A101" s="38" t="s">
        <v>62</v>
      </c>
      <c r="B101" s="39" t="s">
        <v>58</v>
      </c>
      <c r="C101" s="40">
        <v>52923.039400000001</v>
      </c>
      <c r="D101" s="37">
        <v>2.2000000000000001E-3</v>
      </c>
      <c r="E101" s="10">
        <f>+(C101-C$7)/C$8</f>
        <v>14106.549077043512</v>
      </c>
      <c r="F101" s="17">
        <f>ROUND(2*E101,0)/2</f>
        <v>14106.5</v>
      </c>
      <c r="G101" s="17">
        <f>+C101-(C$7+F101*C$8)</f>
        <v>5.0531000000773929E-2</v>
      </c>
      <c r="K101" s="17">
        <f>+G101</f>
        <v>5.0531000000773929E-2</v>
      </c>
      <c r="O101" s="17">
        <f ca="1">+C$11+C$12*F101</f>
        <v>7.2005760291335486E-2</v>
      </c>
      <c r="Q101" s="19">
        <f>+C101-15018.5</f>
        <v>37904.539400000001</v>
      </c>
    </row>
    <row r="102" spans="1:17" s="17" customFormat="1" ht="12.95" customHeight="1" x14ac:dyDescent="0.2">
      <c r="A102" s="15" t="s">
        <v>62</v>
      </c>
      <c r="B102" s="39" t="s">
        <v>58</v>
      </c>
      <c r="C102" s="40">
        <v>52923.039400000001</v>
      </c>
      <c r="D102" s="40">
        <v>2.2000000000000001E-3</v>
      </c>
      <c r="E102" s="10">
        <f>+(C102-C$7)/C$8</f>
        <v>14106.549077043512</v>
      </c>
      <c r="F102" s="17">
        <f>ROUND(2*E102,0)/2</f>
        <v>14106.5</v>
      </c>
      <c r="G102" s="17">
        <f>+C102-(C$7+F102*C$8)</f>
        <v>5.0531000000773929E-2</v>
      </c>
      <c r="K102" s="17">
        <f>+G102</f>
        <v>5.0531000000773929E-2</v>
      </c>
      <c r="O102" s="17">
        <f ca="1">+C$11+C$12*F102</f>
        <v>7.2005760291335486E-2</v>
      </c>
      <c r="Q102" s="19">
        <f>+C102-15018.5</f>
        <v>37904.539400000001</v>
      </c>
    </row>
    <row r="103" spans="1:17" ht="12.95" customHeight="1" x14ac:dyDescent="0.2">
      <c r="A103" s="61" t="s">
        <v>364</v>
      </c>
      <c r="B103" s="63" t="s">
        <v>55</v>
      </c>
      <c r="C103" s="62">
        <v>53262.300300000003</v>
      </c>
      <c r="D103" s="62" t="s">
        <v>90</v>
      </c>
      <c r="E103" s="10">
        <f>+(C103-C$7)/C$8</f>
        <v>14436.048234990185</v>
      </c>
      <c r="F103" s="17">
        <f>ROUND(2*E103,0)/2</f>
        <v>14436</v>
      </c>
      <c r="G103" s="17">
        <f>+C103-(C$7+F103*C$8)</f>
        <v>4.9664000005577691E-2</v>
      </c>
      <c r="H103" s="17"/>
      <c r="I103" s="17"/>
      <c r="J103" s="17">
        <f>G103</f>
        <v>4.9664000005577691E-2</v>
      </c>
      <c r="M103" s="17"/>
      <c r="N103" s="17"/>
      <c r="O103" s="17">
        <f ca="1">+C$11+C$12*F103</f>
        <v>7.1423537648506397E-2</v>
      </c>
      <c r="P103" s="17"/>
      <c r="Q103" s="19">
        <f>+C103-15018.5</f>
        <v>38243.800300000003</v>
      </c>
    </row>
    <row r="104" spans="1:17" s="17" customFormat="1" ht="12.95" customHeight="1" x14ac:dyDescent="0.2">
      <c r="A104" s="41" t="s">
        <v>72</v>
      </c>
      <c r="B104" s="42" t="s">
        <v>55</v>
      </c>
      <c r="C104" s="37">
        <v>53340.558499999999</v>
      </c>
      <c r="D104" s="37">
        <v>2.9999999999999997E-4</v>
      </c>
      <c r="E104" s="10">
        <f>+(C104-C$7)/C$8</f>
        <v>14512.054668394156</v>
      </c>
      <c r="F104" s="17">
        <f>ROUND(2*E104,0)/2</f>
        <v>14512</v>
      </c>
      <c r="G104" s="17">
        <f>+C104-(C$7+F104*C$8)</f>
        <v>5.6287999999767635E-2</v>
      </c>
      <c r="K104" s="17">
        <f>+G104</f>
        <v>5.6287999999767635E-2</v>
      </c>
      <c r="O104" s="17">
        <f ca="1">+C$11+C$12*F104</f>
        <v>7.1289246538172521E-2</v>
      </c>
      <c r="Q104" s="19">
        <f>+C104-15018.5</f>
        <v>38322.058499999999</v>
      </c>
    </row>
    <row r="105" spans="1:17" s="17" customFormat="1" ht="12.95" customHeight="1" x14ac:dyDescent="0.2">
      <c r="A105" s="41" t="s">
        <v>72</v>
      </c>
      <c r="B105" s="42" t="s">
        <v>55</v>
      </c>
      <c r="C105" s="37">
        <v>53341.582000000002</v>
      </c>
      <c r="D105" s="37">
        <v>1.4E-3</v>
      </c>
      <c r="E105" s="10">
        <f>+(C105-C$7)/C$8</f>
        <v>14513.048718660953</v>
      </c>
      <c r="F105" s="17">
        <f>ROUND(2*E105,0)/2</f>
        <v>14513</v>
      </c>
      <c r="G105" s="17">
        <f>+C105-(C$7+F105*C$8)</f>
        <v>5.0162000006821472E-2</v>
      </c>
      <c r="K105" s="17">
        <f>+G105</f>
        <v>5.0162000006821472E-2</v>
      </c>
      <c r="O105" s="17">
        <f ca="1">+C$11+C$12*F105</f>
        <v>7.1287479549878657E-2</v>
      </c>
      <c r="Q105" s="19">
        <f>+C105-15018.5</f>
        <v>38323.082000000002</v>
      </c>
    </row>
    <row r="106" spans="1:17" s="17" customFormat="1" ht="12.95" customHeight="1" x14ac:dyDescent="0.2">
      <c r="A106" s="12" t="s">
        <v>61</v>
      </c>
      <c r="B106" s="43"/>
      <c r="C106" s="9">
        <v>53731.815499999997</v>
      </c>
      <c r="D106" s="9">
        <v>2.0000000000000001E-4</v>
      </c>
      <c r="E106" s="10">
        <f>+(C106-C$7)/C$8</f>
        <v>14892.053813714881</v>
      </c>
      <c r="F106" s="17">
        <f>ROUND(2*E106,0)/2</f>
        <v>14892</v>
      </c>
      <c r="G106" s="17">
        <f>+C106-(C$7+F106*C$8)</f>
        <v>5.5408000000170432E-2</v>
      </c>
      <c r="K106" s="17">
        <f>+G106</f>
        <v>5.5408000000170432E-2</v>
      </c>
      <c r="O106" s="17">
        <f ca="1">+C$11+C$12*F106</f>
        <v>7.0617790986503157E-2</v>
      </c>
      <c r="Q106" s="19">
        <f>+C106-15018.5</f>
        <v>38713.315499999997</v>
      </c>
    </row>
    <row r="107" spans="1:17" s="17" customFormat="1" ht="12.95" customHeight="1" x14ac:dyDescent="0.2">
      <c r="A107" s="15" t="s">
        <v>75</v>
      </c>
      <c r="B107" s="42" t="s">
        <v>55</v>
      </c>
      <c r="C107" s="37">
        <v>54388.724000000002</v>
      </c>
      <c r="D107" s="37">
        <v>6.9999999999999999E-4</v>
      </c>
      <c r="E107" s="10">
        <f>+(C107-C$7)/C$8</f>
        <v>15530.060721077365</v>
      </c>
      <c r="F107" s="17">
        <f>ROUND(2*E107,0)/2</f>
        <v>15530</v>
      </c>
      <c r="G107" s="17">
        <f>+C107-(C$7+F107*C$8)</f>
        <v>6.2520000006770715E-2</v>
      </c>
      <c r="K107" s="17">
        <f>G107</f>
        <v>6.2520000006770715E-2</v>
      </c>
      <c r="O107" s="17">
        <f ca="1">+C$11+C$12*F107</f>
        <v>6.9490452455016186E-2</v>
      </c>
      <c r="Q107" s="19">
        <f>+C107-15018.5</f>
        <v>39370.224000000002</v>
      </c>
    </row>
    <row r="108" spans="1:17" s="17" customFormat="1" ht="12.95" customHeight="1" x14ac:dyDescent="0.2">
      <c r="A108" s="15" t="s">
        <v>75</v>
      </c>
      <c r="B108" s="42" t="s">
        <v>55</v>
      </c>
      <c r="C108" s="37">
        <v>54451.528100000003</v>
      </c>
      <c r="D108" s="37">
        <v>2.9999999999999997E-4</v>
      </c>
      <c r="E108" s="10">
        <f>+(C108-C$7)/C$8</f>
        <v>15591.057723872556</v>
      </c>
      <c r="F108" s="17">
        <f>ROUND(2*E108,0)/2</f>
        <v>15591</v>
      </c>
      <c r="G108" s="17">
        <f>+C108-(C$7+F108*C$8)</f>
        <v>5.9434000002511311E-2</v>
      </c>
      <c r="K108" s="17">
        <f>G108</f>
        <v>5.9434000002511311E-2</v>
      </c>
      <c r="O108" s="17">
        <f ca="1">+C$11+C$12*F108</f>
        <v>6.9382666169090307E-2</v>
      </c>
      <c r="Q108" s="19">
        <f>+C108-15018.5</f>
        <v>39433.028100000003</v>
      </c>
    </row>
    <row r="109" spans="1:17" s="17" customFormat="1" ht="12.95" customHeight="1" x14ac:dyDescent="0.2">
      <c r="A109" s="15" t="s">
        <v>76</v>
      </c>
      <c r="B109" s="42" t="s">
        <v>55</v>
      </c>
      <c r="C109" s="37">
        <v>54769.677799999998</v>
      </c>
      <c r="D109" s="37">
        <v>2.0000000000000001E-4</v>
      </c>
      <c r="E109" s="10">
        <f>+(C109-C$7)/C$8</f>
        <v>15900.053126086559</v>
      </c>
      <c r="F109" s="17">
        <f>ROUND(2*E109,0)/2</f>
        <v>15900</v>
      </c>
      <c r="G109" s="17">
        <f>+C109-(C$7+F109*C$8)</f>
        <v>5.4700000000593718E-2</v>
      </c>
      <c r="K109" s="17">
        <f>G109</f>
        <v>5.4700000000593718E-2</v>
      </c>
      <c r="O109" s="17">
        <f ca="1">+C$11+C$12*F109</f>
        <v>6.8836666786285486E-2</v>
      </c>
      <c r="Q109" s="19">
        <f>+C109-15018.5</f>
        <v>39751.177799999998</v>
      </c>
    </row>
    <row r="110" spans="1:17" s="17" customFormat="1" ht="12.95" customHeight="1" x14ac:dyDescent="0.2">
      <c r="A110" s="44" t="s">
        <v>71</v>
      </c>
      <c r="B110" s="42"/>
      <c r="C110" s="37">
        <v>54803.657200000001</v>
      </c>
      <c r="D110" s="37">
        <v>1E-4</v>
      </c>
      <c r="E110" s="10">
        <f>+(C110-C$7)/C$8</f>
        <v>15933.05481796303</v>
      </c>
      <c r="F110" s="17">
        <f>ROUND(2*E110,0)/2</f>
        <v>15933</v>
      </c>
      <c r="G110" s="17">
        <f>+C110-(C$7+F110*C$8)</f>
        <v>5.6442000000970438E-2</v>
      </c>
      <c r="K110" s="17">
        <f>+G110</f>
        <v>5.6442000000970438E-2</v>
      </c>
      <c r="O110" s="17">
        <f ca="1">+C$11+C$12*F110</f>
        <v>6.8778356172587887E-2</v>
      </c>
      <c r="Q110" s="19">
        <f>+C110-15018.5</f>
        <v>39785.157200000001</v>
      </c>
    </row>
    <row r="111" spans="1:17" s="17" customFormat="1" ht="12.95" customHeight="1" x14ac:dyDescent="0.2">
      <c r="A111" s="15" t="s">
        <v>76</v>
      </c>
      <c r="B111" s="42" t="s">
        <v>55</v>
      </c>
      <c r="C111" s="37">
        <v>54870.5838</v>
      </c>
      <c r="D111" s="37">
        <v>4.0000000000000002E-4</v>
      </c>
      <c r="E111" s="10">
        <f>+(C111-C$7)/C$8</f>
        <v>15998.055701779094</v>
      </c>
      <c r="F111" s="17">
        <f>ROUND(2*E111,0)/2</f>
        <v>15998</v>
      </c>
      <c r="G111" s="17">
        <f>+C111-(C$7+F111*C$8)</f>
        <v>5.7351999996171799E-2</v>
      </c>
      <c r="K111" s="17">
        <f>G111</f>
        <v>5.7351999996171799E-2</v>
      </c>
      <c r="O111" s="17">
        <f ca="1">+C$11+C$12*F111</f>
        <v>6.8663501933486554E-2</v>
      </c>
      <c r="Q111" s="19">
        <f>+C111-15018.5</f>
        <v>39852.0838</v>
      </c>
    </row>
    <row r="112" spans="1:17" s="17" customFormat="1" ht="12.95" customHeight="1" x14ac:dyDescent="0.2">
      <c r="A112" s="15" t="s">
        <v>77</v>
      </c>
      <c r="B112" s="42"/>
      <c r="C112" s="37">
        <v>55147.556900000003</v>
      </c>
      <c r="D112" s="37">
        <v>2.9999999999999997E-4</v>
      </c>
      <c r="E112" s="10">
        <f>+(C112-C$7)/C$8</f>
        <v>16267.059301144303</v>
      </c>
      <c r="F112" s="17">
        <f>ROUND(2*E112,0)/2</f>
        <v>16267</v>
      </c>
      <c r="G112" s="17">
        <f>+C112-(C$7+F112*C$8)</f>
        <v>6.10579999993206E-2</v>
      </c>
      <c r="K112" s="17">
        <f>G112</f>
        <v>6.10579999993206E-2</v>
      </c>
      <c r="O112" s="17">
        <f ca="1">+C$11+C$12*F112</f>
        <v>6.8188182082436405E-2</v>
      </c>
      <c r="Q112" s="19">
        <f>+C112-15018.5</f>
        <v>40129.056900000003</v>
      </c>
    </row>
    <row r="113" spans="1:17" s="17" customFormat="1" ht="12.95" customHeight="1" x14ac:dyDescent="0.2">
      <c r="A113" s="37" t="s">
        <v>78</v>
      </c>
      <c r="B113" s="42" t="s">
        <v>58</v>
      </c>
      <c r="C113" s="37">
        <v>55500.717299999997</v>
      </c>
      <c r="D113" s="37">
        <v>2.0000000000000001E-4</v>
      </c>
      <c r="E113" s="10">
        <f>+(C113-C$7)/C$8</f>
        <v>16610.058021067842</v>
      </c>
      <c r="F113" s="17">
        <f>ROUND(2*E113,0)/2</f>
        <v>16610</v>
      </c>
      <c r="G113" s="17">
        <f>+C113-(C$7+F113*C$8)</f>
        <v>5.9739999996963888E-2</v>
      </c>
      <c r="K113" s="17">
        <f>G113</f>
        <v>5.9739999996963888E-2</v>
      </c>
      <c r="O113" s="17">
        <f ca="1">+C$11+C$12*F113</f>
        <v>6.7582105097640108E-2</v>
      </c>
      <c r="Q113" s="19">
        <f>+C113-15018.5</f>
        <v>40482.217299999997</v>
      </c>
    </row>
    <row r="114" spans="1:17" s="17" customFormat="1" ht="12.95" customHeight="1" x14ac:dyDescent="0.2">
      <c r="A114" s="15" t="s">
        <v>73</v>
      </c>
      <c r="B114" s="42" t="s">
        <v>55</v>
      </c>
      <c r="C114" s="37">
        <v>55532.641100000001</v>
      </c>
      <c r="D114" s="37">
        <v>2.0000000000000001E-4</v>
      </c>
      <c r="E114" s="10">
        <f>+(C114-C$7)/C$8</f>
        <v>16641.063259863291</v>
      </c>
      <c r="F114" s="17">
        <f>ROUND(2*E114,0)/2</f>
        <v>16641</v>
      </c>
      <c r="G114" s="17">
        <f>+C114-(C$7+F114*C$8)</f>
        <v>6.5133999996760394E-2</v>
      </c>
      <c r="K114" s="17">
        <f>+G114</f>
        <v>6.5133999996760394E-2</v>
      </c>
      <c r="O114" s="17">
        <f ca="1">+C$11+C$12*F114</f>
        <v>6.7527328460530237E-2</v>
      </c>
      <c r="Q114" s="19">
        <f>+C114-15018.5</f>
        <v>40514.141100000001</v>
      </c>
    </row>
    <row r="115" spans="1:17" s="17" customFormat="1" ht="12.95" customHeight="1" x14ac:dyDescent="0.2">
      <c r="A115" s="44" t="s">
        <v>74</v>
      </c>
      <c r="B115" s="42"/>
      <c r="C115" s="45">
        <v>55850.798999999999</v>
      </c>
      <c r="D115" s="37">
        <v>1E-3</v>
      </c>
      <c r="E115" s="10">
        <f>+(C115-C$7)/C$8</f>
        <v>16950.06662613415</v>
      </c>
      <c r="F115" s="17">
        <f>ROUND(2*E115,0)/2</f>
        <v>16950</v>
      </c>
      <c r="G115" s="17">
        <f>+C115-(C$7+F115*C$8)</f>
        <v>6.8599999998696148E-2</v>
      </c>
      <c r="K115" s="17">
        <f>+G115</f>
        <v>6.8599999998696148E-2</v>
      </c>
      <c r="O115" s="17">
        <f ca="1">+C$11+C$12*F115</f>
        <v>6.6981329077725416E-2</v>
      </c>
      <c r="Q115" s="19">
        <f>+C115-15018.5</f>
        <v>40832.298999999999</v>
      </c>
    </row>
    <row r="116" spans="1:17" ht="12.95" customHeight="1" x14ac:dyDescent="0.2">
      <c r="A116" s="61" t="s">
        <v>433</v>
      </c>
      <c r="B116" s="63" t="s">
        <v>58</v>
      </c>
      <c r="C116" s="62">
        <v>55856.460200000001</v>
      </c>
      <c r="D116" s="62" t="s">
        <v>96</v>
      </c>
      <c r="E116" s="10">
        <f>+(C116-C$7)/C$8</f>
        <v>16955.56493328646</v>
      </c>
      <c r="F116" s="17">
        <f>ROUND(2*E116,0)/2</f>
        <v>16955.5</v>
      </c>
      <c r="G116" s="17">
        <f>+C116-(C$7+F116*C$8)</f>
        <v>6.6856999997980893E-2</v>
      </c>
      <c r="H116" s="17"/>
      <c r="I116" s="17">
        <f>G116</f>
        <v>6.6856999997980893E-2</v>
      </c>
      <c r="J116" s="17"/>
      <c r="M116" s="17"/>
      <c r="N116" s="17"/>
      <c r="O116" s="17">
        <f ca="1">+C$11+C$12*F116</f>
        <v>6.6971610642109158E-2</v>
      </c>
      <c r="P116" s="17"/>
      <c r="Q116" s="19">
        <f>+C116-15018.5</f>
        <v>40837.960200000001</v>
      </c>
    </row>
    <row r="117" spans="1:17" ht="12.95" customHeight="1" x14ac:dyDescent="0.2">
      <c r="A117" s="61" t="s">
        <v>433</v>
      </c>
      <c r="B117" s="63" t="s">
        <v>55</v>
      </c>
      <c r="C117" s="62">
        <v>55901.249000000003</v>
      </c>
      <c r="D117" s="62" t="s">
        <v>96</v>
      </c>
      <c r="E117" s="10">
        <f>+(C117-C$7)/C$8</f>
        <v>16999.065000301085</v>
      </c>
      <c r="F117" s="17">
        <f>ROUND(2*E117,0)/2</f>
        <v>16999</v>
      </c>
      <c r="G117" s="17">
        <f>+C117-(C$7+F117*C$8)</f>
        <v>6.6926000006787945E-2</v>
      </c>
      <c r="H117" s="17"/>
      <c r="I117" s="17">
        <f>G117</f>
        <v>6.6926000006787945E-2</v>
      </c>
      <c r="J117" s="17"/>
      <c r="M117" s="17"/>
      <c r="N117" s="17"/>
      <c r="O117" s="17">
        <f ca="1">+C$11+C$12*F117</f>
        <v>6.6894746651325943E-2</v>
      </c>
      <c r="P117" s="17"/>
      <c r="Q117" s="19">
        <f>+C117-15018.5</f>
        <v>40882.749000000003</v>
      </c>
    </row>
    <row r="118" spans="1:17" ht="12.95" customHeight="1" x14ac:dyDescent="0.2">
      <c r="A118" s="61" t="s">
        <v>444</v>
      </c>
      <c r="B118" s="63" t="s">
        <v>55</v>
      </c>
      <c r="C118" s="62">
        <v>55913.591</v>
      </c>
      <c r="D118" s="62" t="s">
        <v>96</v>
      </c>
      <c r="E118" s="10">
        <f>+(C118-C$7)/C$8</f>
        <v>17011.051877089354</v>
      </c>
      <c r="F118" s="17">
        <f>ROUND(2*E118,0)/2</f>
        <v>17011</v>
      </c>
      <c r="G118" s="17">
        <f>+C118-(C$7+F118*C$8)</f>
        <v>5.3414000001794193E-2</v>
      </c>
      <c r="H118" s="17"/>
      <c r="I118" s="17">
        <f>G118</f>
        <v>5.3414000001794193E-2</v>
      </c>
      <c r="J118" s="17"/>
      <c r="M118" s="17"/>
      <c r="N118" s="17"/>
      <c r="O118" s="17">
        <f ca="1">+C$11+C$12*F118</f>
        <v>6.6873542791799551E-2</v>
      </c>
      <c r="P118" s="17"/>
      <c r="Q118" s="19">
        <f>+C118-15018.5</f>
        <v>40895.091</v>
      </c>
    </row>
    <row r="119" spans="1:17" s="17" customFormat="1" ht="12.95" customHeight="1" x14ac:dyDescent="0.2">
      <c r="A119" s="15" t="s">
        <v>82</v>
      </c>
      <c r="B119" s="42" t="s">
        <v>55</v>
      </c>
      <c r="C119" s="37">
        <v>55946.5527</v>
      </c>
      <c r="D119" s="37">
        <v>1E-4</v>
      </c>
      <c r="E119" s="10">
        <f>+(C119-C$7)/C$8</f>
        <v>17043.065151812407</v>
      </c>
      <c r="F119" s="17">
        <f>ROUND(2*E119,0)/2</f>
        <v>17043</v>
      </c>
      <c r="G119" s="17">
        <f>+C119-(C$7+F119*C$8)</f>
        <v>6.7082000001391862E-2</v>
      </c>
      <c r="K119" s="17">
        <f>G119</f>
        <v>6.7082000001391862E-2</v>
      </c>
      <c r="O119" s="17">
        <f ca="1">+C$11+C$12*F119</f>
        <v>6.6816999166395816E-2</v>
      </c>
      <c r="Q119" s="19">
        <f>+C119-15018.5</f>
        <v>40928.0527</v>
      </c>
    </row>
    <row r="120" spans="1:17" s="17" customFormat="1" ht="12.95" customHeight="1" x14ac:dyDescent="0.2">
      <c r="A120" s="15" t="s">
        <v>79</v>
      </c>
      <c r="B120" s="42" t="s">
        <v>55</v>
      </c>
      <c r="C120" s="37">
        <v>56262.653599999998</v>
      </c>
      <c r="D120" s="37">
        <v>5.0000000000000001E-4</v>
      </c>
      <c r="E120" s="10">
        <f>+(C120-C$7)/C$8</f>
        <v>17350.070705285219</v>
      </c>
      <c r="F120" s="17">
        <f>ROUND(2*E120,0)/2</f>
        <v>17350</v>
      </c>
      <c r="G120" s="17">
        <f>+C120-(C$7+F120*C$8)</f>
        <v>7.2800000001734588E-2</v>
      </c>
      <c r="K120" s="17">
        <f>+G120</f>
        <v>7.2800000001734588E-2</v>
      </c>
      <c r="O120" s="17">
        <f ca="1">+C$11+C$12*F120</f>
        <v>6.6274533760178722E-2</v>
      </c>
      <c r="Q120" s="19">
        <f>+C120-15018.5</f>
        <v>41244.153599999998</v>
      </c>
    </row>
    <row r="121" spans="1:17" s="17" customFormat="1" ht="12.95" customHeight="1" x14ac:dyDescent="0.2">
      <c r="A121" s="15" t="s">
        <v>84</v>
      </c>
      <c r="B121" s="42" t="s">
        <v>55</v>
      </c>
      <c r="C121" s="37">
        <v>56610.6607</v>
      </c>
      <c r="D121" s="37">
        <v>2.0000000000000001E-4</v>
      </c>
      <c r="E121" s="10">
        <f>+(C121-C$7)/C$8</f>
        <v>17688.064403968045</v>
      </c>
      <c r="F121" s="17">
        <f>ROUND(2*E121,0)/2</f>
        <v>17688</v>
      </c>
      <c r="G121" s="17">
        <f>+C121-(C$7+F121*C$8)</f>
        <v>6.6312000002653804E-2</v>
      </c>
      <c r="K121" s="17">
        <f>G121</f>
        <v>6.6312000002653804E-2</v>
      </c>
      <c r="O121" s="17">
        <f ca="1">+C$11+C$12*F121</f>
        <v>6.5677291716851771E-2</v>
      </c>
      <c r="Q121" s="19">
        <f>+C121-15018.5</f>
        <v>41592.1607</v>
      </c>
    </row>
    <row r="122" spans="1:17" s="17" customFormat="1" ht="12.95" customHeight="1" x14ac:dyDescent="0.2">
      <c r="A122" s="46" t="s">
        <v>83</v>
      </c>
      <c r="B122" s="39" t="s">
        <v>55</v>
      </c>
      <c r="C122" s="37">
        <v>56630.226900000001</v>
      </c>
      <c r="D122" s="40">
        <v>2.0999999999999999E-3</v>
      </c>
      <c r="E122" s="10">
        <f>+(C122-C$7)/C$8</f>
        <v>17707.067614842672</v>
      </c>
      <c r="F122" s="17">
        <f>ROUND(2*E122,0)/2</f>
        <v>17707</v>
      </c>
      <c r="G122" s="17">
        <f>+C122-(C$7+F122*C$8)</f>
        <v>6.961800000135554E-2</v>
      </c>
      <c r="J122" s="17">
        <f>+G122</f>
        <v>6.961800000135554E-2</v>
      </c>
      <c r="O122" s="17">
        <f ca="1">+C$11+C$12*F122</f>
        <v>6.5643718939268292E-2</v>
      </c>
      <c r="Q122" s="19">
        <f>+C122-15018.5</f>
        <v>41611.726900000001</v>
      </c>
    </row>
    <row r="123" spans="1:17" s="17" customFormat="1" ht="12.95" customHeight="1" x14ac:dyDescent="0.2">
      <c r="A123" s="65" t="s">
        <v>85</v>
      </c>
      <c r="B123" s="66"/>
      <c r="C123" s="65">
        <v>56978.240400000002</v>
      </c>
      <c r="D123" s="65">
        <v>3.0000000000000001E-3</v>
      </c>
      <c r="E123" s="10">
        <f>+(C123-C$7)/C$8</f>
        <v>18045.067529374748</v>
      </c>
      <c r="F123" s="17">
        <f>ROUND(2*E123,0)/2</f>
        <v>18045</v>
      </c>
      <c r="G123" s="17">
        <f>+C123-(C$7+F123*C$8)</f>
        <v>6.9530000000668224E-2</v>
      </c>
      <c r="J123" s="17">
        <f>+G123</f>
        <v>6.9530000000668224E-2</v>
      </c>
      <c r="O123" s="17">
        <f ca="1">+C$11+C$12*F123</f>
        <v>6.5046476895941341E-2</v>
      </c>
      <c r="Q123" s="19">
        <f>+C123-15018.5</f>
        <v>41959.740400000002</v>
      </c>
    </row>
    <row r="124" spans="1:17" s="17" customFormat="1" ht="12.95" customHeight="1" x14ac:dyDescent="0.2">
      <c r="A124" s="67" t="s">
        <v>475</v>
      </c>
      <c r="B124" s="66"/>
      <c r="C124" s="68">
        <v>57308.746899999998</v>
      </c>
      <c r="D124" s="68">
        <v>4.0000000000000002E-4</v>
      </c>
      <c r="E124" s="10">
        <f>+(C124-C$7)/C$8</f>
        <v>18366.064182528411</v>
      </c>
      <c r="F124" s="17">
        <f>ROUND(2*E124,0)/2</f>
        <v>18366</v>
      </c>
      <c r="G124" s="17">
        <f>+C124-(C$7+F124*C$8)</f>
        <v>6.6083999998227227E-2</v>
      </c>
      <c r="K124" s="17">
        <f>G124</f>
        <v>6.6083999998227227E-2</v>
      </c>
      <c r="O124" s="17">
        <f ca="1">+C$11+C$12*F124</f>
        <v>6.4479273653610114E-2</v>
      </c>
      <c r="Q124" s="19">
        <f>+C124-15018.5</f>
        <v>42290.246899999998</v>
      </c>
    </row>
    <row r="125" spans="1:17" ht="12.95" customHeight="1" x14ac:dyDescent="0.2">
      <c r="A125" s="69" t="s">
        <v>3</v>
      </c>
      <c r="B125" s="70" t="s">
        <v>55</v>
      </c>
      <c r="C125" s="71">
        <v>57329.339399999997</v>
      </c>
      <c r="D125" s="71">
        <v>5.3E-3</v>
      </c>
      <c r="E125" s="10">
        <f>+(C125-C$7)/C$8</f>
        <v>18386.064163103882</v>
      </c>
      <c r="F125" s="17">
        <f>ROUND(2*E125,0)/2</f>
        <v>18386</v>
      </c>
      <c r="G125" s="17">
        <f>+C125-(C$7+F125*C$8)</f>
        <v>6.606399999873247E-2</v>
      </c>
      <c r="H125" s="17"/>
      <c r="I125" s="17"/>
      <c r="J125" s="17"/>
      <c r="K125" s="17">
        <f>G125</f>
        <v>6.606399999873247E-2</v>
      </c>
      <c r="L125" s="17"/>
      <c r="M125" s="17"/>
      <c r="N125" s="17"/>
      <c r="O125" s="17">
        <f ca="1">+C$11+C$12*F125</f>
        <v>6.4443933887732785E-2</v>
      </c>
      <c r="P125" s="17"/>
      <c r="Q125" s="19">
        <f>+C125-15018.5</f>
        <v>42310.839399999997</v>
      </c>
    </row>
    <row r="126" spans="1:17" ht="12.95" customHeight="1" x14ac:dyDescent="0.2">
      <c r="A126" s="72" t="s">
        <v>1</v>
      </c>
      <c r="B126" s="73" t="s">
        <v>55</v>
      </c>
      <c r="C126" s="74">
        <v>57336.546799999996</v>
      </c>
      <c r="D126" s="74">
        <v>2.9999999999999997E-4</v>
      </c>
      <c r="E126" s="10">
        <f>+(C126-C$7)/C$8</f>
        <v>18393.06418058596</v>
      </c>
      <c r="F126" s="17">
        <f>ROUND(2*E126,0)/2</f>
        <v>18393</v>
      </c>
      <c r="G126" s="17">
        <f>+C126-(C$7+F126*C$8)</f>
        <v>6.6081999997550156E-2</v>
      </c>
      <c r="H126" s="17"/>
      <c r="I126" s="17"/>
      <c r="J126" s="17"/>
      <c r="K126" s="17">
        <f>G126</f>
        <v>6.6081999997550156E-2</v>
      </c>
      <c r="L126" s="17"/>
      <c r="M126" s="17"/>
      <c r="N126" s="17"/>
      <c r="O126" s="17">
        <f ca="1">+C$11+C$12*F126</f>
        <v>6.4431564969675725E-2</v>
      </c>
      <c r="P126" s="17"/>
      <c r="Q126" s="19">
        <f>+C126-15018.5</f>
        <v>42318.046799999996</v>
      </c>
    </row>
    <row r="127" spans="1:17" ht="12.95" customHeight="1" x14ac:dyDescent="0.2">
      <c r="A127" s="72" t="s">
        <v>1</v>
      </c>
      <c r="B127" s="73" t="s">
        <v>55</v>
      </c>
      <c r="C127" s="74">
        <v>57340.663999999997</v>
      </c>
      <c r="D127" s="74">
        <v>2.0000000000000001E-4</v>
      </c>
      <c r="E127" s="10">
        <f>+(C127-C$7)/C$8</f>
        <v>18397.062914106675</v>
      </c>
      <c r="F127" s="17">
        <f>ROUND(2*E127,0)/2</f>
        <v>18397</v>
      </c>
      <c r="G127" s="17">
        <f>+C127-(C$7+F127*C$8)</f>
        <v>6.4777999999932945E-2</v>
      </c>
      <c r="H127" s="17"/>
      <c r="I127" s="17"/>
      <c r="J127" s="17"/>
      <c r="K127" s="17">
        <f>G127</f>
        <v>6.4777999999932945E-2</v>
      </c>
      <c r="L127" s="17"/>
      <c r="M127" s="17"/>
      <c r="N127" s="17"/>
      <c r="O127" s="17">
        <f ca="1">+C$11+C$12*F127</f>
        <v>6.4424497016500257E-2</v>
      </c>
      <c r="P127" s="17"/>
      <c r="Q127" s="19">
        <f>+C127-15018.5</f>
        <v>42322.163999999997</v>
      </c>
    </row>
    <row r="128" spans="1:17" ht="12.95" customHeight="1" x14ac:dyDescent="0.2">
      <c r="A128" s="75" t="s">
        <v>476</v>
      </c>
      <c r="B128" s="76" t="s">
        <v>55</v>
      </c>
      <c r="C128" s="77">
        <v>57613.508880000001</v>
      </c>
      <c r="D128" s="77">
        <v>2.0000000000000001E-4</v>
      </c>
      <c r="E128" s="10">
        <f>+(C128-C$7)/C$8</f>
        <v>18662.057077035741</v>
      </c>
      <c r="F128" s="17">
        <f>ROUND(2*E128,0)/2</f>
        <v>18662</v>
      </c>
      <c r="G128" s="17">
        <f>+C128-(C$7+F128*C$8)</f>
        <v>5.8768000002601184E-2</v>
      </c>
      <c r="H128" s="17"/>
      <c r="I128" s="17"/>
      <c r="J128" s="17"/>
      <c r="K128" s="17">
        <f>G128</f>
        <v>5.8768000002601184E-2</v>
      </c>
      <c r="L128" s="17"/>
      <c r="M128" s="17"/>
      <c r="N128" s="17"/>
      <c r="O128" s="17">
        <f ca="1">+C$11+C$12*F128</f>
        <v>6.3956245118625576E-2</v>
      </c>
      <c r="P128" s="17"/>
      <c r="Q128" s="19">
        <f>+C128-15018.5</f>
        <v>42595.008880000001</v>
      </c>
    </row>
    <row r="129" spans="1:17" ht="12.95" customHeight="1" x14ac:dyDescent="0.2">
      <c r="A129" s="75" t="s">
        <v>476</v>
      </c>
      <c r="B129" s="76" t="s">
        <v>55</v>
      </c>
      <c r="C129" s="77">
        <v>57613.509019999998</v>
      </c>
      <c r="D129" s="77">
        <v>2.0000000000000001E-4</v>
      </c>
      <c r="E129" s="10">
        <f>+(C129-C$7)/C$8</f>
        <v>18662.05721300744</v>
      </c>
      <c r="F129" s="17">
        <f>ROUND(2*E129,0)/2</f>
        <v>18662</v>
      </c>
      <c r="G129" s="17">
        <f>+C129-(C$7+F129*C$8)</f>
        <v>5.8907999999064486E-2</v>
      </c>
      <c r="H129" s="17"/>
      <c r="I129" s="17"/>
      <c r="J129" s="17"/>
      <c r="K129" s="17">
        <f>G129</f>
        <v>5.8907999999064486E-2</v>
      </c>
      <c r="L129" s="17"/>
      <c r="M129" s="17"/>
      <c r="N129" s="17"/>
      <c r="O129" s="17">
        <f ca="1">+C$11+C$12*F129</f>
        <v>6.3956245118625576E-2</v>
      </c>
      <c r="P129" s="17"/>
      <c r="Q129" s="19">
        <f>+C129-15018.5</f>
        <v>42595.009019999998</v>
      </c>
    </row>
    <row r="130" spans="1:17" ht="12.95" customHeight="1" x14ac:dyDescent="0.2">
      <c r="A130" s="75" t="s">
        <v>476</v>
      </c>
      <c r="B130" s="76" t="s">
        <v>55</v>
      </c>
      <c r="C130" s="77">
        <v>57613.509449999998</v>
      </c>
      <c r="D130" s="77">
        <v>2.0000000000000001E-4</v>
      </c>
      <c r="E130" s="10">
        <f>+(C130-C$7)/C$8</f>
        <v>18662.057630634812</v>
      </c>
      <c r="F130" s="17">
        <f>ROUND(2*E130,0)/2</f>
        <v>18662</v>
      </c>
      <c r="G130" s="17">
        <f>+C130-(C$7+F130*C$8)</f>
        <v>5.9337999999115709E-2</v>
      </c>
      <c r="H130" s="17"/>
      <c r="I130" s="17"/>
      <c r="J130" s="17"/>
      <c r="K130" s="17">
        <f>G130</f>
        <v>5.9337999999115709E-2</v>
      </c>
      <c r="L130" s="17"/>
      <c r="M130" s="17"/>
      <c r="N130" s="17"/>
      <c r="O130" s="17">
        <f ca="1">+C$11+C$12*F130</f>
        <v>6.3956245118625576E-2</v>
      </c>
      <c r="P130" s="17"/>
      <c r="Q130" s="19">
        <f>+C130-15018.5</f>
        <v>42595.009449999998</v>
      </c>
    </row>
    <row r="131" spans="1:17" ht="12.95" customHeight="1" x14ac:dyDescent="0.2">
      <c r="A131" s="72" t="s">
        <v>2</v>
      </c>
      <c r="B131" s="73" t="s">
        <v>55</v>
      </c>
      <c r="C131" s="74">
        <v>57753.544699999999</v>
      </c>
      <c r="D131" s="74">
        <v>1E-4</v>
      </c>
      <c r="E131" s="10">
        <f>+(C131-C$7)/C$8</f>
        <v>18798.0635687133</v>
      </c>
      <c r="F131" s="17">
        <f>ROUND(2*E131,0)/2</f>
        <v>18798</v>
      </c>
      <c r="G131" s="17">
        <f>+C131-(C$7+F131*C$8)</f>
        <v>6.5451999995275401E-2</v>
      </c>
      <c r="H131" s="17"/>
      <c r="I131" s="17"/>
      <c r="J131" s="17"/>
      <c r="K131" s="17">
        <f>G131</f>
        <v>6.5451999995275401E-2</v>
      </c>
      <c r="L131" s="17"/>
      <c r="M131" s="17"/>
      <c r="N131" s="17"/>
      <c r="O131" s="17">
        <f ca="1">+C$11+C$12*F131</f>
        <v>6.37159347106597E-2</v>
      </c>
      <c r="P131" s="17"/>
      <c r="Q131" s="19">
        <f>+C131-15018.5</f>
        <v>42735.044699999999</v>
      </c>
    </row>
    <row r="132" spans="1:17" ht="12.95" customHeight="1" x14ac:dyDescent="0.2">
      <c r="A132" s="72" t="s">
        <v>2</v>
      </c>
      <c r="B132" s="73" t="s">
        <v>55</v>
      </c>
      <c r="C132" s="74">
        <v>57754.572500000002</v>
      </c>
      <c r="D132" s="74">
        <v>2.0000000000000001E-4</v>
      </c>
      <c r="E132" s="10">
        <f>+(C132-C$7)/C$8</f>
        <v>18799.061795253812</v>
      </c>
      <c r="F132" s="17">
        <f>ROUND(2*E132,0)/2</f>
        <v>18799</v>
      </c>
      <c r="G132" s="17">
        <f>+C132-(C$7+F132*C$8)</f>
        <v>6.3626000002841465E-2</v>
      </c>
      <c r="H132" s="17"/>
      <c r="I132" s="17"/>
      <c r="J132" s="17"/>
      <c r="K132" s="17">
        <f>G132</f>
        <v>6.3626000002841465E-2</v>
      </c>
      <c r="L132" s="17"/>
      <c r="M132" s="17"/>
      <c r="N132" s="17"/>
      <c r="O132" s="17">
        <f ca="1">+C$11+C$12*F132</f>
        <v>6.3714167722365822E-2</v>
      </c>
      <c r="P132" s="17"/>
      <c r="Q132" s="19">
        <f>+C132-15018.5</f>
        <v>42736.072500000002</v>
      </c>
    </row>
    <row r="133" spans="1:17" ht="12.95" customHeight="1" x14ac:dyDescent="0.2">
      <c r="A133" s="83" t="s">
        <v>479</v>
      </c>
      <c r="B133" s="84" t="s">
        <v>55</v>
      </c>
      <c r="C133" s="85">
        <v>57996.532970000058</v>
      </c>
      <c r="D133" s="85">
        <v>2.0000000000000001E-4</v>
      </c>
      <c r="E133" s="10">
        <f>+(C133-C$7)/C$8</f>
        <v>19034.060202442499</v>
      </c>
      <c r="F133" s="17">
        <f>ROUND(2*E133,0)/2</f>
        <v>19034</v>
      </c>
      <c r="G133" s="17">
        <f>+C133-(C$7+F133*C$8)</f>
        <v>6.1986000058823265E-2</v>
      </c>
      <c r="H133" s="17"/>
      <c r="I133" s="17"/>
      <c r="J133" s="17"/>
      <c r="K133" s="17">
        <f>G133</f>
        <v>6.1986000058823265E-2</v>
      </c>
      <c r="L133" s="17"/>
      <c r="M133" s="17"/>
      <c r="N133" s="17"/>
      <c r="O133" s="17">
        <f ca="1">+C$11+C$12*F133</f>
        <v>6.3298925473307149E-2</v>
      </c>
      <c r="P133" s="17"/>
      <c r="Q133" s="19">
        <f>+C133-15018.5</f>
        <v>42978.032970000058</v>
      </c>
    </row>
    <row r="134" spans="1:17" ht="12.95" customHeight="1" x14ac:dyDescent="0.2">
      <c r="A134" s="83" t="s">
        <v>479</v>
      </c>
      <c r="B134" s="84" t="s">
        <v>55</v>
      </c>
      <c r="C134" s="85">
        <v>57996.533179999795</v>
      </c>
      <c r="D134" s="85">
        <v>2.0000000000000001E-4</v>
      </c>
      <c r="E134" s="10">
        <f>+(C134-C$7)/C$8</f>
        <v>19034.060406399796</v>
      </c>
      <c r="F134" s="17">
        <f>ROUND(2*E134,0)/2</f>
        <v>19034</v>
      </c>
      <c r="G134" s="17">
        <f>+C134-(C$7+F134*C$8)</f>
        <v>6.2195999795221724E-2</v>
      </c>
      <c r="H134" s="17"/>
      <c r="I134" s="17"/>
      <c r="J134" s="17"/>
      <c r="K134" s="17">
        <f>G134</f>
        <v>6.2195999795221724E-2</v>
      </c>
      <c r="L134" s="17"/>
      <c r="M134" s="17"/>
      <c r="N134" s="17"/>
      <c r="O134" s="17">
        <f ca="1">+C$11+C$12*F134</f>
        <v>6.3298925473307149E-2</v>
      </c>
      <c r="P134" s="17"/>
      <c r="Q134" s="19">
        <f>+C134-15018.5</f>
        <v>42978.033179999795</v>
      </c>
    </row>
    <row r="135" spans="1:17" ht="12.95" customHeight="1" x14ac:dyDescent="0.2">
      <c r="A135" s="83" t="s">
        <v>479</v>
      </c>
      <c r="B135" s="84" t="s">
        <v>55</v>
      </c>
      <c r="C135" s="85">
        <v>57996.533580000047</v>
      </c>
      <c r="D135" s="85">
        <v>2.9999999999999997E-4</v>
      </c>
      <c r="E135" s="10">
        <f>+(C135-C$7)/C$8</f>
        <v>19034.060794890618</v>
      </c>
      <c r="F135" s="17">
        <f>ROUND(2*E135,0)/2</f>
        <v>19034</v>
      </c>
      <c r="G135" s="17">
        <f>+C135-(C$7+F135*C$8)</f>
        <v>6.2596000047051348E-2</v>
      </c>
      <c r="H135" s="17"/>
      <c r="I135" s="17"/>
      <c r="J135" s="17"/>
      <c r="K135" s="17">
        <f>G135</f>
        <v>6.2596000047051348E-2</v>
      </c>
      <c r="L135" s="17"/>
      <c r="M135" s="17"/>
      <c r="N135" s="17"/>
      <c r="O135" s="17">
        <f ca="1">+C$11+C$12*F135</f>
        <v>6.3298925473307149E-2</v>
      </c>
      <c r="P135" s="17"/>
      <c r="Q135" s="19">
        <f>+C135-15018.5</f>
        <v>42978.033580000047</v>
      </c>
    </row>
    <row r="136" spans="1:17" ht="12.95" customHeight="1" x14ac:dyDescent="0.2">
      <c r="A136" s="80" t="s">
        <v>477</v>
      </c>
      <c r="B136" s="81" t="s">
        <v>55</v>
      </c>
      <c r="C136" s="82">
        <v>58103.611700000001</v>
      </c>
      <c r="D136" s="82">
        <v>4.0000000000000002E-4</v>
      </c>
      <c r="E136" s="10">
        <f>+(C136-C$7)/C$8</f>
        <v>19138.057896750863</v>
      </c>
      <c r="F136" s="17">
        <f>ROUND(2*E136,0)/2</f>
        <v>19138</v>
      </c>
      <c r="G136" s="17">
        <f>+C136-(C$7+F136*C$8)</f>
        <v>5.9612000004563015E-2</v>
      </c>
      <c r="H136" s="17"/>
      <c r="I136" s="17"/>
      <c r="J136" s="17"/>
      <c r="K136" s="17">
        <f>G136</f>
        <v>5.9612000004563015E-2</v>
      </c>
      <c r="L136" s="17"/>
      <c r="M136" s="17"/>
      <c r="N136" s="17"/>
      <c r="O136" s="17">
        <f ca="1">+C$11+C$12*F136</f>
        <v>6.3115158690744994E-2</v>
      </c>
      <c r="P136" s="17"/>
      <c r="Q136" s="19">
        <f>+C136-15018.5</f>
        <v>43085.111700000001</v>
      </c>
    </row>
    <row r="137" spans="1:17" ht="12.95" customHeight="1" x14ac:dyDescent="0.2">
      <c r="A137" s="78" t="s">
        <v>0</v>
      </c>
      <c r="B137" s="79" t="s">
        <v>55</v>
      </c>
      <c r="C137" s="78">
        <v>58385.730199999998</v>
      </c>
      <c r="D137" s="78">
        <v>1E-4</v>
      </c>
      <c r="E137" s="10">
        <f>+(C137-C$7)/C$8</f>
        <v>19412.05884466787</v>
      </c>
      <c r="F137" s="17">
        <f>ROUND(2*E137,0)/2</f>
        <v>19412</v>
      </c>
      <c r="G137" s="17">
        <f>+C137-(C$7+F137*C$8)</f>
        <v>6.0588000000279862E-2</v>
      </c>
      <c r="H137" s="17"/>
      <c r="I137" s="17"/>
      <c r="J137" s="17"/>
      <c r="K137" s="17">
        <f>G137</f>
        <v>6.0588000000279862E-2</v>
      </c>
      <c r="L137" s="17"/>
      <c r="M137" s="17"/>
      <c r="N137" s="17"/>
      <c r="O137" s="17">
        <f ca="1">+C$11+C$12*F137</f>
        <v>6.2631003898225512E-2</v>
      </c>
      <c r="P137" s="17"/>
      <c r="Q137" s="19">
        <f>+C137-15018.5</f>
        <v>43367.230199999998</v>
      </c>
    </row>
    <row r="138" spans="1:17" ht="12.95" customHeight="1" x14ac:dyDescent="0.2">
      <c r="A138" s="83" t="s">
        <v>478</v>
      </c>
      <c r="B138" s="84" t="s">
        <v>55</v>
      </c>
      <c r="C138" s="85">
        <v>58799.638700000003</v>
      </c>
      <c r="D138" s="85">
        <v>1E-4</v>
      </c>
      <c r="E138" s="10">
        <f>+(C138-C$7)/C$8</f>
        <v>19814.057725815008</v>
      </c>
      <c r="F138" s="17">
        <f>ROUND(2*E138,0)/2</f>
        <v>19814</v>
      </c>
      <c r="G138" s="17">
        <f>+C138-(C$7+F138*C$8)</f>
        <v>5.9436000003188383E-2</v>
      </c>
      <c r="H138" s="17"/>
      <c r="I138" s="17"/>
      <c r="J138" s="17"/>
      <c r="K138" s="17">
        <f>G138</f>
        <v>5.9436000003188383E-2</v>
      </c>
      <c r="L138" s="17"/>
      <c r="M138" s="17"/>
      <c r="N138" s="17"/>
      <c r="O138" s="17">
        <f ca="1">+C$11+C$12*F138</f>
        <v>6.1920674604091092E-2</v>
      </c>
      <c r="P138" s="17"/>
      <c r="Q138" s="19">
        <f>+C138-15018.5</f>
        <v>43781.138700000003</v>
      </c>
    </row>
    <row r="139" spans="1:17" ht="12.95" customHeight="1" x14ac:dyDescent="0.2">
      <c r="A139" s="87" t="s">
        <v>481</v>
      </c>
      <c r="B139" s="88" t="s">
        <v>55</v>
      </c>
      <c r="C139" s="93">
        <v>58799.638700000003</v>
      </c>
      <c r="D139" s="87">
        <v>1E-4</v>
      </c>
      <c r="E139" s="10">
        <f>+(C139-C$7)/C$8</f>
        <v>19814.057725815008</v>
      </c>
      <c r="F139" s="17">
        <f>ROUND(2*E139,0)/2</f>
        <v>19814</v>
      </c>
      <c r="G139" s="17">
        <f>+C139-(C$7+F139*C$8)</f>
        <v>5.9436000003188383E-2</v>
      </c>
      <c r="H139" s="17"/>
      <c r="I139" s="17"/>
      <c r="J139" s="17"/>
      <c r="K139" s="17">
        <f>G139</f>
        <v>5.9436000003188383E-2</v>
      </c>
      <c r="L139" s="17"/>
      <c r="M139" s="17"/>
      <c r="N139" s="17"/>
      <c r="O139" s="17">
        <f ca="1">+C$11+C$12*F139</f>
        <v>6.1920674604091092E-2</v>
      </c>
      <c r="P139" s="17"/>
      <c r="Q139" s="19">
        <f>+C139-15018.5</f>
        <v>43781.138700000003</v>
      </c>
    </row>
    <row r="140" spans="1:17" ht="12.95" customHeight="1" x14ac:dyDescent="0.2">
      <c r="A140" s="83" t="s">
        <v>478</v>
      </c>
      <c r="B140" s="84" t="s">
        <v>55</v>
      </c>
      <c r="C140" s="85">
        <v>58865.534699999997</v>
      </c>
      <c r="D140" s="85">
        <v>4.0000000000000002E-4</v>
      </c>
      <c r="E140" s="10">
        <f>+(C140-C$7)/C$8</f>
        <v>19878.057663656509</v>
      </c>
      <c r="F140" s="17">
        <f>ROUND(2*E140,0)/2</f>
        <v>19878</v>
      </c>
      <c r="G140" s="17">
        <f>+C140-(C$7+F140*C$8)</f>
        <v>5.937199999607401E-2</v>
      </c>
      <c r="H140" s="17"/>
      <c r="I140" s="17"/>
      <c r="J140" s="17"/>
      <c r="K140" s="17">
        <f>G140</f>
        <v>5.937199999607401E-2</v>
      </c>
      <c r="L140" s="17"/>
      <c r="M140" s="17"/>
      <c r="N140" s="17"/>
      <c r="O140" s="17">
        <f ca="1">+C$11+C$12*F140</f>
        <v>6.1807587353283622E-2</v>
      </c>
      <c r="P140" s="17"/>
      <c r="Q140" s="19">
        <f>+C140-15018.5</f>
        <v>43847.034699999997</v>
      </c>
    </row>
    <row r="141" spans="1:17" ht="12.95" customHeight="1" x14ac:dyDescent="0.2">
      <c r="A141" s="87" t="s">
        <v>481</v>
      </c>
      <c r="B141" s="88" t="s">
        <v>55</v>
      </c>
      <c r="C141" s="93">
        <v>58865.534699999997</v>
      </c>
      <c r="D141" s="87">
        <v>4.0000000000000002E-4</v>
      </c>
      <c r="E141" s="10">
        <f>+(C141-C$7)/C$8</f>
        <v>19878.057663656509</v>
      </c>
      <c r="F141" s="17">
        <f>ROUND(2*E141,0)/2</f>
        <v>19878</v>
      </c>
      <c r="G141" s="17">
        <f>+C141-(C$7+F141*C$8)</f>
        <v>5.937199999607401E-2</v>
      </c>
      <c r="H141" s="17"/>
      <c r="I141" s="17"/>
      <c r="J141" s="17"/>
      <c r="K141" s="17">
        <f>G141</f>
        <v>5.937199999607401E-2</v>
      </c>
      <c r="L141" s="17"/>
      <c r="M141" s="17"/>
      <c r="N141" s="17"/>
      <c r="O141" s="17">
        <f ca="1">+C$11+C$12*F141</f>
        <v>6.1807587353283622E-2</v>
      </c>
      <c r="P141" s="17"/>
      <c r="Q141" s="19">
        <f>+C141-15018.5</f>
        <v>43847.034699999997</v>
      </c>
    </row>
    <row r="142" spans="1:17" ht="12.95" customHeight="1" x14ac:dyDescent="0.2">
      <c r="A142" s="86" t="s">
        <v>480</v>
      </c>
      <c r="B142" s="81" t="s">
        <v>55</v>
      </c>
      <c r="C142" s="82">
        <v>59150.748500000002</v>
      </c>
      <c r="D142" s="82">
        <v>1E-4</v>
      </c>
      <c r="E142" s="10">
        <f>+(C142-C$7)/C$8</f>
        <v>20155.064848789756</v>
      </c>
      <c r="F142" s="17">
        <f>ROUND(2*E142,0)/2</f>
        <v>20155</v>
      </c>
      <c r="G142" s="17">
        <f>+C142-(C$7+F142*C$8)</f>
        <v>6.677000000490807E-2</v>
      </c>
      <c r="H142" s="17"/>
      <c r="I142" s="17"/>
      <c r="J142" s="17"/>
      <c r="K142" s="17">
        <f>G142</f>
        <v>6.677000000490807E-2</v>
      </c>
      <c r="L142" s="17"/>
      <c r="M142" s="17"/>
      <c r="N142" s="17"/>
      <c r="O142" s="17">
        <f ca="1">+C$11+C$12*F142</f>
        <v>6.1318131595882536E-2</v>
      </c>
      <c r="P142" s="17"/>
      <c r="Q142" s="19">
        <f>+C142-15018.5</f>
        <v>44132.248500000002</v>
      </c>
    </row>
    <row r="143" spans="1:17" ht="12.95" customHeight="1" x14ac:dyDescent="0.2">
      <c r="A143" s="89" t="s">
        <v>482</v>
      </c>
      <c r="B143" s="88" t="s">
        <v>55</v>
      </c>
      <c r="C143" s="93">
        <v>59150.748500000002</v>
      </c>
      <c r="D143" s="87">
        <v>1E-4</v>
      </c>
      <c r="E143" s="10">
        <f>+(C143-C$7)/C$8</f>
        <v>20155.064848789756</v>
      </c>
      <c r="F143" s="17">
        <f>ROUND(2*E143,0)/2</f>
        <v>20155</v>
      </c>
      <c r="G143" s="17">
        <f>+C143-(C$7+F143*C$8)</f>
        <v>6.677000000490807E-2</v>
      </c>
      <c r="H143" s="17"/>
      <c r="I143" s="17"/>
      <c r="J143" s="17"/>
      <c r="K143" s="17">
        <f>G143</f>
        <v>6.677000000490807E-2</v>
      </c>
      <c r="L143" s="17"/>
      <c r="M143" s="17"/>
      <c r="N143" s="17"/>
      <c r="O143" s="17">
        <f ca="1">+C$11+C$12*F143</f>
        <v>6.1318131595882536E-2</v>
      </c>
      <c r="P143" s="17"/>
      <c r="Q143" s="19">
        <f>+C143-15018.5</f>
        <v>44132.248500000002</v>
      </c>
    </row>
    <row r="144" spans="1:17" ht="12.95" customHeight="1" x14ac:dyDescent="0.2">
      <c r="A144" s="89" t="s">
        <v>483</v>
      </c>
      <c r="B144" s="88" t="s">
        <v>55</v>
      </c>
      <c r="C144" s="93">
        <v>59175.460200000001</v>
      </c>
      <c r="D144" s="87">
        <v>8.0000000000000004E-4</v>
      </c>
      <c r="E144" s="10">
        <f>+(C144-C$7)/C$8</f>
        <v>20179.065505338833</v>
      </c>
      <c r="F144" s="17">
        <f>ROUND(2*E144,0)/2</f>
        <v>20179</v>
      </c>
      <c r="G144" s="17">
        <f>+C144-(C$7+F144*C$8)</f>
        <v>6.7446000000927597E-2</v>
      </c>
      <c r="H144" s="17"/>
      <c r="I144" s="17"/>
      <c r="J144" s="17"/>
      <c r="K144" s="17">
        <f>G144</f>
        <v>6.7446000000927597E-2</v>
      </c>
      <c r="L144" s="17"/>
      <c r="M144" s="17"/>
      <c r="N144" s="17"/>
      <c r="O144" s="17">
        <f ca="1">+C$11+C$12*F144</f>
        <v>6.1275723876829731E-2</v>
      </c>
      <c r="P144" s="17"/>
      <c r="Q144" s="19">
        <f>+C144-15018.5</f>
        <v>44156.960200000001</v>
      </c>
    </row>
    <row r="145" spans="1:21" ht="12.95" customHeight="1" x14ac:dyDescent="0.2">
      <c r="A145" s="87" t="s">
        <v>484</v>
      </c>
      <c r="B145" s="88" t="s">
        <v>55</v>
      </c>
      <c r="C145" s="93">
        <v>59465.810299999997</v>
      </c>
      <c r="D145" s="87">
        <v>8.9999999999999998E-4</v>
      </c>
      <c r="E145" s="10">
        <f>+(C145-C$7)/C$8</f>
        <v>20461.061200863223</v>
      </c>
      <c r="F145" s="17">
        <f>ROUND(2*E145,0)/2</f>
        <v>20461</v>
      </c>
      <c r="G145" s="17">
        <f>+C145-(C$7+F145*C$8)</f>
        <v>6.3013999999384396E-2</v>
      </c>
      <c r="H145" s="17"/>
      <c r="I145" s="17"/>
      <c r="J145" s="17"/>
      <c r="K145" s="17">
        <f>G145</f>
        <v>6.3013999999384396E-2</v>
      </c>
      <c r="L145" s="17"/>
      <c r="M145" s="17"/>
      <c r="N145" s="17"/>
      <c r="O145" s="17">
        <f ca="1">+C$11+C$12*F145</f>
        <v>6.0777433177959313E-2</v>
      </c>
      <c r="P145" s="17"/>
      <c r="Q145" s="19">
        <f>+C145-15018.5</f>
        <v>44447.310299999997</v>
      </c>
    </row>
    <row r="146" spans="1:21" ht="12.95" customHeight="1" x14ac:dyDescent="0.2">
      <c r="A146" s="87" t="s">
        <v>484</v>
      </c>
      <c r="B146" s="88" t="s">
        <v>55</v>
      </c>
      <c r="C146" s="93">
        <v>59528.615700000002</v>
      </c>
      <c r="D146" s="87">
        <v>1E-4</v>
      </c>
      <c r="E146" s="10">
        <f>+(C146-C$7)/C$8</f>
        <v>20522.059466252798</v>
      </c>
      <c r="F146" s="17">
        <f>ROUND(2*E146,0)/2</f>
        <v>20522</v>
      </c>
      <c r="G146" s="17">
        <f>+C146-(C$7+F146*C$8)</f>
        <v>6.1227999998664018E-2</v>
      </c>
      <c r="H146" s="17"/>
      <c r="I146" s="17"/>
      <c r="J146" s="17"/>
      <c r="K146" s="17">
        <f>G146</f>
        <v>6.1227999998664018E-2</v>
      </c>
      <c r="L146" s="17"/>
      <c r="M146" s="17"/>
      <c r="N146" s="17"/>
      <c r="O146" s="17">
        <f ca="1">+C$11+C$12*F146</f>
        <v>6.0669646892033441E-2</v>
      </c>
      <c r="P146" s="17"/>
      <c r="Q146" s="19">
        <f>+C146-15018.5</f>
        <v>44510.115700000002</v>
      </c>
    </row>
    <row r="147" spans="1:21" ht="12.95" customHeight="1" x14ac:dyDescent="0.2">
      <c r="A147" s="87" t="s">
        <v>484</v>
      </c>
      <c r="B147" s="88" t="s">
        <v>55</v>
      </c>
      <c r="C147" s="93">
        <v>59588.332799999996</v>
      </c>
      <c r="D147" s="87">
        <v>2.9999999999999997E-4</v>
      </c>
      <c r="E147" s="10">
        <f>+(C147-C$7)/C$8</f>
        <v>20580.058293011247</v>
      </c>
      <c r="F147" s="17">
        <f>ROUND(2*E147,0)/2</f>
        <v>20580</v>
      </c>
      <c r="G147" s="17">
        <f>+C147-(C$7+F147*C$8)</f>
        <v>6.0019999997166451E-2</v>
      </c>
      <c r="H147" s="17"/>
      <c r="I147" s="17"/>
      <c r="J147" s="17"/>
      <c r="K147" s="17">
        <f>G147</f>
        <v>6.0019999997166451E-2</v>
      </c>
      <c r="L147" s="17"/>
      <c r="M147" s="17"/>
      <c r="N147" s="17"/>
      <c r="O147" s="17">
        <f ca="1">+C$11+C$12*F147</f>
        <v>6.0567161570989174E-2</v>
      </c>
      <c r="P147" s="17"/>
      <c r="Q147" s="19">
        <f>+C147-15018.5</f>
        <v>44569.832799999996</v>
      </c>
    </row>
    <row r="148" spans="1:21" ht="12.95" customHeight="1" x14ac:dyDescent="0.2">
      <c r="A148" s="92" t="s">
        <v>486</v>
      </c>
      <c r="B148" s="95" t="s">
        <v>55</v>
      </c>
      <c r="C148" s="94">
        <v>59803.507900000084</v>
      </c>
      <c r="D148" s="87">
        <v>6.9999999999999999E-4</v>
      </c>
      <c r="E148" s="10">
        <f>+(C148-C$7)/C$8</f>
        <v>20789.042040507997</v>
      </c>
      <c r="F148" s="17">
        <f>ROUND(2*E148,0)/2</f>
        <v>20789</v>
      </c>
      <c r="G148" s="17"/>
      <c r="H148" s="17"/>
      <c r="I148" s="17"/>
      <c r="J148" s="17"/>
      <c r="L148" s="17"/>
      <c r="M148" s="17"/>
      <c r="N148" s="17"/>
      <c r="O148" s="17">
        <f ca="1">+C$11+C$12*F148</f>
        <v>6.0197861017571026E-2</v>
      </c>
      <c r="P148" s="17"/>
      <c r="Q148" s="19">
        <f>+C148-15018.5</f>
        <v>44785.007900000084</v>
      </c>
      <c r="U148" s="17">
        <v>4.3286000087391585E-2</v>
      </c>
    </row>
    <row r="149" spans="1:21" ht="12.95" customHeight="1" x14ac:dyDescent="0.2">
      <c r="A149" s="90" t="s">
        <v>485</v>
      </c>
      <c r="B149" s="91" t="s">
        <v>55</v>
      </c>
      <c r="C149" s="93">
        <v>59909.5769</v>
      </c>
      <c r="D149" s="87">
        <v>1E-4</v>
      </c>
      <c r="E149" s="10">
        <f>+(C149-C$7)/C$8</f>
        <v>20892.059058337691</v>
      </c>
      <c r="F149" s="17">
        <f>ROUND(2*E149,0)/2</f>
        <v>20892</v>
      </c>
      <c r="G149" s="17">
        <f>+C149-(C$7+F149*C$8)</f>
        <v>6.0808000001998153E-2</v>
      </c>
      <c r="H149" s="17"/>
      <c r="I149" s="17"/>
      <c r="J149" s="17"/>
      <c r="K149" s="17">
        <f>G149</f>
        <v>6.0808000001998153E-2</v>
      </c>
      <c r="L149" s="17"/>
      <c r="M149" s="17"/>
      <c r="N149" s="17"/>
      <c r="O149" s="17">
        <f ca="1">+C$11+C$12*F149</f>
        <v>6.0015861223302755E-2</v>
      </c>
      <c r="P149" s="17"/>
      <c r="Q149" s="19">
        <f>+C149-15018.5</f>
        <v>44891.0769</v>
      </c>
    </row>
    <row r="150" spans="1:21" ht="12.95" customHeight="1" x14ac:dyDescent="0.25">
      <c r="A150" s="90" t="s">
        <v>492</v>
      </c>
      <c r="B150" s="107" t="s">
        <v>55</v>
      </c>
      <c r="C150" s="108">
        <v>60258.616000000002</v>
      </c>
      <c r="D150" s="108">
        <v>2.0000000000000001E-4</v>
      </c>
      <c r="E150" s="10">
        <f>+(C150-C$7)/C$8</f>
        <v>21231.055062712094</v>
      </c>
      <c r="F150" s="17">
        <f>ROUND(2*E150,0)/2</f>
        <v>21231</v>
      </c>
      <c r="G150" s="17">
        <f>+C150-(C$7+F150*C$8)</f>
        <v>5.6694000006245915E-2</v>
      </c>
      <c r="H150" s="17"/>
      <c r="I150" s="17"/>
      <c r="J150" s="17"/>
      <c r="K150" s="17">
        <f>G150</f>
        <v>5.6694000006245915E-2</v>
      </c>
      <c r="L150" s="17"/>
      <c r="M150" s="17"/>
      <c r="N150" s="17"/>
      <c r="O150" s="17">
        <f ca="1">+C$11+C$12*F150</f>
        <v>5.9416852191681926E-2</v>
      </c>
      <c r="P150" s="17"/>
      <c r="Q150" s="19">
        <f>+C150-15018.5</f>
        <v>45240.116000000002</v>
      </c>
    </row>
    <row r="151" spans="1:21" ht="12.95" customHeight="1" x14ac:dyDescent="0.2">
      <c r="E151" s="10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9"/>
    </row>
    <row r="152" spans="1:21" ht="12.95" customHeight="1" x14ac:dyDescent="0.2">
      <c r="A152" s="10"/>
      <c r="B152" s="42"/>
      <c r="C152" s="37"/>
      <c r="D152" s="37"/>
      <c r="E152" s="10"/>
    </row>
    <row r="153" spans="1:21" ht="12.95" customHeight="1" x14ac:dyDescent="0.2">
      <c r="A153" s="10"/>
      <c r="B153" s="42"/>
      <c r="C153" s="37"/>
      <c r="D153" s="37"/>
      <c r="E153" s="10"/>
    </row>
    <row r="154" spans="1:21" ht="12.95" customHeight="1" x14ac:dyDescent="0.2">
      <c r="A154" s="10"/>
      <c r="B154" s="42"/>
      <c r="C154" s="37"/>
      <c r="D154" s="37"/>
      <c r="E154" s="10"/>
    </row>
    <row r="155" spans="1:21" ht="12.95" customHeight="1" x14ac:dyDescent="0.2">
      <c r="A155" s="10"/>
      <c r="B155" s="42"/>
      <c r="C155" s="37"/>
      <c r="D155" s="37"/>
      <c r="E155" s="10"/>
    </row>
    <row r="156" spans="1:21" ht="12.95" customHeight="1" x14ac:dyDescent="0.2">
      <c r="A156" s="10"/>
      <c r="B156" s="42"/>
      <c r="C156" s="37"/>
      <c r="D156" s="37"/>
      <c r="E156" s="10"/>
    </row>
    <row r="157" spans="1:21" ht="12.95" customHeight="1" x14ac:dyDescent="0.2">
      <c r="A157" s="10"/>
      <c r="B157" s="42"/>
      <c r="C157" s="37"/>
      <c r="D157" s="37"/>
      <c r="E157" s="10"/>
    </row>
    <row r="158" spans="1:21" ht="12.95" customHeight="1" x14ac:dyDescent="0.2">
      <c r="A158" s="10"/>
      <c r="B158" s="42"/>
      <c r="C158" s="37"/>
      <c r="D158" s="37"/>
      <c r="E158" s="10"/>
    </row>
    <row r="159" spans="1:21" ht="12.95" customHeight="1" x14ac:dyDescent="0.2">
      <c r="A159" s="10"/>
      <c r="B159" s="42"/>
      <c r="C159" s="37"/>
      <c r="D159" s="37"/>
      <c r="E159" s="10"/>
    </row>
    <row r="160" spans="1:21" ht="12.95" customHeight="1" x14ac:dyDescent="0.2">
      <c r="A160" s="10"/>
      <c r="B160" s="42"/>
      <c r="C160" s="37"/>
      <c r="D160" s="37"/>
      <c r="E160" s="10"/>
    </row>
    <row r="161" spans="1:5" ht="12.95" customHeight="1" x14ac:dyDescent="0.2">
      <c r="A161" s="10"/>
      <c r="B161" s="42"/>
      <c r="C161" s="37"/>
      <c r="D161" s="37"/>
      <c r="E161" s="10"/>
    </row>
    <row r="162" spans="1:5" ht="12.95" customHeight="1" x14ac:dyDescent="0.2">
      <c r="A162" s="10"/>
      <c r="B162" s="42"/>
      <c r="C162" s="37"/>
      <c r="D162" s="37"/>
      <c r="E162" s="10"/>
    </row>
    <row r="163" spans="1:5" ht="12.95" customHeight="1" x14ac:dyDescent="0.2">
      <c r="A163" s="10"/>
      <c r="B163" s="42"/>
      <c r="C163" s="37"/>
      <c r="D163" s="37"/>
      <c r="E163" s="10"/>
    </row>
    <row r="164" spans="1:5" ht="12.95" customHeight="1" x14ac:dyDescent="0.2">
      <c r="A164" s="10"/>
      <c r="B164" s="42"/>
      <c r="C164" s="37"/>
      <c r="D164" s="37"/>
      <c r="E164" s="10"/>
    </row>
    <row r="165" spans="1:5" ht="12.95" customHeight="1" x14ac:dyDescent="0.2">
      <c r="A165" s="10"/>
      <c r="B165" s="42"/>
      <c r="C165" s="37"/>
      <c r="D165" s="37"/>
      <c r="E165" s="10"/>
    </row>
    <row r="166" spans="1:5" ht="12.95" customHeight="1" x14ac:dyDescent="0.2">
      <c r="A166" s="10"/>
      <c r="B166" s="42"/>
      <c r="C166" s="37"/>
      <c r="D166" s="37"/>
      <c r="E166" s="10"/>
    </row>
    <row r="167" spans="1:5" ht="12.95" customHeight="1" x14ac:dyDescent="0.2">
      <c r="A167" s="10"/>
      <c r="B167" s="42"/>
      <c r="C167" s="37"/>
      <c r="D167" s="37"/>
      <c r="E167" s="10"/>
    </row>
    <row r="168" spans="1:5" ht="12.95" customHeight="1" x14ac:dyDescent="0.2">
      <c r="A168" s="10"/>
      <c r="B168" s="42"/>
      <c r="C168" s="37"/>
      <c r="D168" s="37"/>
      <c r="E168" s="10"/>
    </row>
    <row r="169" spans="1:5" ht="12.95" customHeight="1" x14ac:dyDescent="0.2">
      <c r="A169" s="10"/>
      <c r="B169" s="42"/>
      <c r="C169" s="37"/>
      <c r="D169" s="37"/>
      <c r="E169" s="10"/>
    </row>
    <row r="170" spans="1:5" ht="12.95" customHeight="1" x14ac:dyDescent="0.2">
      <c r="A170" s="10"/>
      <c r="B170" s="42"/>
      <c r="C170" s="37"/>
      <c r="D170" s="37"/>
      <c r="E170" s="10"/>
    </row>
    <row r="171" spans="1:5" ht="12.95" customHeight="1" x14ac:dyDescent="0.2">
      <c r="A171" s="10"/>
      <c r="B171" s="42"/>
      <c r="C171" s="37"/>
      <c r="D171" s="37"/>
      <c r="E171" s="10"/>
    </row>
    <row r="172" spans="1:5" ht="12.95" customHeight="1" x14ac:dyDescent="0.2">
      <c r="A172" s="10"/>
      <c r="B172" s="42"/>
      <c r="C172" s="37"/>
      <c r="D172" s="37"/>
      <c r="E172" s="10"/>
    </row>
    <row r="173" spans="1:5" ht="12.95" customHeight="1" x14ac:dyDescent="0.2">
      <c r="A173" s="10"/>
      <c r="B173" s="42"/>
      <c r="C173" s="37"/>
      <c r="D173" s="37"/>
      <c r="E173" s="10"/>
    </row>
    <row r="174" spans="1:5" ht="12.95" customHeight="1" x14ac:dyDescent="0.2">
      <c r="A174" s="10"/>
      <c r="B174" s="42"/>
      <c r="C174" s="37"/>
      <c r="D174" s="37"/>
      <c r="E174" s="10"/>
    </row>
    <row r="175" spans="1:5" ht="12.95" customHeight="1" x14ac:dyDescent="0.2">
      <c r="A175" s="10"/>
      <c r="B175" s="42"/>
      <c r="C175" s="37"/>
      <c r="D175" s="37"/>
      <c r="E175" s="10"/>
    </row>
    <row r="176" spans="1:5" ht="12.95" customHeight="1" x14ac:dyDescent="0.2">
      <c r="A176" s="10"/>
      <c r="B176" s="42"/>
      <c r="C176" s="37"/>
      <c r="D176" s="37"/>
      <c r="E176" s="10"/>
    </row>
    <row r="177" spans="1:5" ht="12.95" customHeight="1" x14ac:dyDescent="0.2">
      <c r="A177" s="10"/>
      <c r="B177" s="42"/>
      <c r="C177" s="37"/>
      <c r="D177" s="37"/>
      <c r="E177" s="10"/>
    </row>
    <row r="178" spans="1:5" ht="12.95" customHeight="1" x14ac:dyDescent="0.2">
      <c r="A178" s="10"/>
      <c r="B178" s="42"/>
      <c r="C178" s="37"/>
      <c r="D178" s="37"/>
      <c r="E178" s="10"/>
    </row>
    <row r="179" spans="1:5" ht="12.95" customHeight="1" x14ac:dyDescent="0.2">
      <c r="A179" s="10"/>
      <c r="B179" s="42"/>
      <c r="C179" s="37"/>
      <c r="D179" s="37"/>
      <c r="E179" s="10"/>
    </row>
    <row r="180" spans="1:5" ht="12.95" customHeight="1" x14ac:dyDescent="0.2">
      <c r="A180" s="10"/>
      <c r="B180" s="42"/>
      <c r="C180" s="37"/>
      <c r="D180" s="37"/>
      <c r="E180" s="10"/>
    </row>
    <row r="181" spans="1:5" ht="12.95" customHeight="1" x14ac:dyDescent="0.2">
      <c r="A181" s="10"/>
      <c r="B181" s="42"/>
      <c r="C181" s="37"/>
      <c r="D181" s="37"/>
      <c r="E181" s="10"/>
    </row>
    <row r="182" spans="1:5" ht="12.95" customHeight="1" x14ac:dyDescent="0.2">
      <c r="A182" s="10"/>
      <c r="B182" s="42"/>
      <c r="C182" s="37"/>
      <c r="D182" s="37"/>
      <c r="E182" s="10"/>
    </row>
    <row r="183" spans="1:5" ht="12.95" customHeight="1" x14ac:dyDescent="0.2">
      <c r="A183" s="10"/>
      <c r="B183" s="42"/>
      <c r="C183" s="37"/>
      <c r="D183" s="37"/>
      <c r="E183" s="10"/>
    </row>
    <row r="184" spans="1:5" ht="12.95" customHeight="1" x14ac:dyDescent="0.2">
      <c r="A184" s="10"/>
      <c r="B184" s="42"/>
      <c r="C184" s="37"/>
      <c r="D184" s="37"/>
      <c r="E184" s="10"/>
    </row>
    <row r="185" spans="1:5" ht="12.95" customHeight="1" x14ac:dyDescent="0.2">
      <c r="A185" s="10"/>
      <c r="B185" s="42"/>
      <c r="C185" s="37"/>
      <c r="D185" s="37"/>
      <c r="E185" s="10"/>
    </row>
    <row r="186" spans="1:5" ht="12.95" customHeight="1" x14ac:dyDescent="0.2">
      <c r="A186" s="10"/>
      <c r="B186" s="42"/>
      <c r="C186" s="37"/>
      <c r="D186" s="37"/>
      <c r="E186" s="10"/>
    </row>
    <row r="187" spans="1:5" ht="12.95" customHeight="1" x14ac:dyDescent="0.2">
      <c r="A187" s="10"/>
      <c r="B187" s="42"/>
      <c r="C187" s="37"/>
      <c r="D187" s="37"/>
      <c r="E187" s="10"/>
    </row>
    <row r="188" spans="1:5" ht="12.95" customHeight="1" x14ac:dyDescent="0.2">
      <c r="A188" s="10"/>
      <c r="B188" s="42"/>
      <c r="C188" s="37"/>
      <c r="D188" s="37"/>
      <c r="E188" s="10"/>
    </row>
    <row r="189" spans="1:5" ht="12.95" customHeight="1" x14ac:dyDescent="0.2">
      <c r="A189" s="10"/>
      <c r="B189" s="42"/>
      <c r="C189" s="37"/>
      <c r="D189" s="37"/>
      <c r="E189" s="10"/>
    </row>
    <row r="190" spans="1:5" ht="12.95" customHeight="1" x14ac:dyDescent="0.2">
      <c r="A190" s="10"/>
      <c r="B190" s="42"/>
      <c r="C190" s="37"/>
      <c r="D190" s="37"/>
      <c r="E190" s="10"/>
    </row>
    <row r="191" spans="1:5" ht="12.95" customHeight="1" x14ac:dyDescent="0.2">
      <c r="A191" s="10"/>
      <c r="B191" s="42"/>
      <c r="C191" s="37"/>
      <c r="D191" s="37"/>
      <c r="E191" s="10"/>
    </row>
    <row r="192" spans="1:5" ht="12.95" customHeight="1" x14ac:dyDescent="0.2">
      <c r="A192" s="10"/>
      <c r="B192" s="42"/>
      <c r="C192" s="37"/>
      <c r="D192" s="37"/>
      <c r="E192" s="10"/>
    </row>
    <row r="193" spans="1:5" ht="12.95" customHeight="1" x14ac:dyDescent="0.2">
      <c r="A193" s="10"/>
      <c r="B193" s="42"/>
      <c r="C193" s="37"/>
      <c r="D193" s="37"/>
      <c r="E193" s="10"/>
    </row>
    <row r="194" spans="1:5" ht="12.95" customHeight="1" x14ac:dyDescent="0.2">
      <c r="A194" s="10"/>
      <c r="B194" s="42"/>
      <c r="C194" s="37"/>
      <c r="D194" s="37"/>
      <c r="E194" s="10"/>
    </row>
    <row r="195" spans="1:5" ht="12.95" customHeight="1" x14ac:dyDescent="0.2">
      <c r="A195" s="10"/>
      <c r="B195" s="42"/>
      <c r="C195" s="37"/>
      <c r="D195" s="37"/>
      <c r="E195" s="10"/>
    </row>
    <row r="196" spans="1:5" ht="12.95" customHeight="1" x14ac:dyDescent="0.2">
      <c r="A196" s="10"/>
      <c r="B196" s="42"/>
      <c r="C196" s="37"/>
      <c r="D196" s="37"/>
      <c r="E196" s="10"/>
    </row>
    <row r="197" spans="1:5" ht="12.95" customHeight="1" x14ac:dyDescent="0.2">
      <c r="A197" s="10"/>
      <c r="B197" s="42"/>
      <c r="C197" s="37"/>
      <c r="D197" s="37"/>
      <c r="E197" s="10"/>
    </row>
    <row r="198" spans="1:5" ht="12.95" customHeight="1" x14ac:dyDescent="0.2">
      <c r="A198" s="10"/>
      <c r="B198" s="42"/>
      <c r="C198" s="37"/>
      <c r="D198" s="37"/>
      <c r="E198" s="10"/>
    </row>
    <row r="199" spans="1:5" ht="12.95" customHeight="1" x14ac:dyDescent="0.2">
      <c r="A199" s="10"/>
      <c r="B199" s="42"/>
      <c r="C199" s="37"/>
      <c r="D199" s="37"/>
      <c r="E199" s="10"/>
    </row>
    <row r="200" spans="1:5" ht="12.95" customHeight="1" x14ac:dyDescent="0.2">
      <c r="A200" s="10"/>
      <c r="B200" s="42"/>
      <c r="C200" s="37"/>
      <c r="D200" s="37"/>
      <c r="E200" s="10"/>
    </row>
    <row r="201" spans="1:5" ht="12.95" customHeight="1" x14ac:dyDescent="0.2">
      <c r="A201" s="10"/>
      <c r="B201" s="42"/>
      <c r="C201" s="37"/>
      <c r="D201" s="37"/>
      <c r="E201" s="10"/>
    </row>
    <row r="202" spans="1:5" ht="12.95" customHeight="1" x14ac:dyDescent="0.2">
      <c r="A202" s="10"/>
      <c r="B202" s="42"/>
      <c r="C202" s="37"/>
      <c r="D202" s="37"/>
      <c r="E202" s="10"/>
    </row>
    <row r="203" spans="1:5" ht="12.95" customHeight="1" x14ac:dyDescent="0.2">
      <c r="A203" s="10"/>
      <c r="B203" s="42"/>
      <c r="C203" s="37"/>
      <c r="D203" s="37"/>
      <c r="E203" s="10"/>
    </row>
    <row r="204" spans="1:5" ht="12.95" customHeight="1" x14ac:dyDescent="0.2">
      <c r="A204" s="10"/>
      <c r="B204" s="42"/>
      <c r="C204" s="37"/>
      <c r="D204" s="37"/>
      <c r="E204" s="10"/>
    </row>
    <row r="205" spans="1:5" ht="12.95" customHeight="1" x14ac:dyDescent="0.2">
      <c r="A205" s="10"/>
      <c r="B205" s="42"/>
      <c r="C205" s="37"/>
      <c r="D205" s="37"/>
      <c r="E205" s="10"/>
    </row>
    <row r="206" spans="1:5" ht="12.95" customHeight="1" x14ac:dyDescent="0.2">
      <c r="A206" s="10"/>
      <c r="B206" s="42"/>
      <c r="C206" s="37"/>
      <c r="D206" s="37"/>
      <c r="E206" s="10"/>
    </row>
    <row r="207" spans="1:5" ht="12.95" customHeight="1" x14ac:dyDescent="0.2">
      <c r="A207" s="10"/>
      <c r="B207" s="42"/>
      <c r="C207" s="37"/>
      <c r="D207" s="37"/>
      <c r="E207" s="10"/>
    </row>
    <row r="208" spans="1:5" ht="12.95" customHeight="1" x14ac:dyDescent="0.2">
      <c r="A208" s="10"/>
      <c r="B208" s="42"/>
      <c r="C208" s="37"/>
      <c r="D208" s="37"/>
      <c r="E208" s="10"/>
    </row>
    <row r="209" spans="1:5" ht="12.95" customHeight="1" x14ac:dyDescent="0.2">
      <c r="A209" s="10"/>
      <c r="B209" s="42"/>
      <c r="C209" s="37"/>
      <c r="D209" s="37"/>
      <c r="E209" s="10"/>
    </row>
    <row r="210" spans="1:5" ht="12.95" customHeight="1" x14ac:dyDescent="0.2">
      <c r="A210" s="10"/>
      <c r="B210" s="42"/>
      <c r="C210" s="37"/>
      <c r="D210" s="37"/>
      <c r="E210" s="10"/>
    </row>
    <row r="211" spans="1:5" ht="12.95" customHeight="1" x14ac:dyDescent="0.2">
      <c r="A211" s="10"/>
      <c r="B211" s="42"/>
      <c r="C211" s="37"/>
      <c r="D211" s="37"/>
      <c r="E211" s="10"/>
    </row>
    <row r="212" spans="1:5" ht="12.95" customHeight="1" x14ac:dyDescent="0.2">
      <c r="A212" s="10"/>
      <c r="B212" s="42"/>
      <c r="C212" s="37"/>
      <c r="D212" s="37"/>
      <c r="E212" s="10"/>
    </row>
    <row r="213" spans="1:5" ht="12.95" customHeight="1" x14ac:dyDescent="0.2">
      <c r="A213" s="10"/>
      <c r="B213" s="42"/>
      <c r="C213" s="37"/>
      <c r="D213" s="37"/>
      <c r="E213" s="10"/>
    </row>
    <row r="214" spans="1:5" ht="12.95" customHeight="1" x14ac:dyDescent="0.2">
      <c r="A214" s="10"/>
      <c r="B214" s="42"/>
      <c r="C214" s="37"/>
      <c r="D214" s="37"/>
      <c r="E214" s="10"/>
    </row>
    <row r="215" spans="1:5" ht="12.95" customHeight="1" x14ac:dyDescent="0.2">
      <c r="A215" s="10"/>
      <c r="B215" s="42"/>
      <c r="C215" s="37"/>
      <c r="D215" s="37"/>
      <c r="E215" s="10"/>
    </row>
    <row r="216" spans="1:5" ht="12.95" customHeight="1" x14ac:dyDescent="0.2">
      <c r="A216" s="10"/>
      <c r="B216" s="42"/>
      <c r="C216" s="37"/>
      <c r="D216" s="37"/>
      <c r="E216" s="10"/>
    </row>
    <row r="217" spans="1:5" ht="12.95" customHeight="1" x14ac:dyDescent="0.2">
      <c r="A217" s="10"/>
      <c r="B217" s="42"/>
      <c r="C217" s="37"/>
      <c r="D217" s="37"/>
      <c r="E217" s="10"/>
    </row>
    <row r="218" spans="1:5" ht="12.95" customHeight="1" x14ac:dyDescent="0.2">
      <c r="A218" s="10"/>
      <c r="B218" s="42"/>
      <c r="C218" s="37"/>
      <c r="D218" s="37"/>
      <c r="E218" s="10"/>
    </row>
    <row r="219" spans="1:5" ht="12.95" customHeight="1" x14ac:dyDescent="0.2">
      <c r="A219" s="10"/>
      <c r="B219" s="42"/>
      <c r="C219" s="37"/>
      <c r="D219" s="37"/>
      <c r="E219" s="10"/>
    </row>
    <row r="220" spans="1:5" ht="12.95" customHeight="1" x14ac:dyDescent="0.2">
      <c r="A220" s="10"/>
      <c r="B220" s="42"/>
      <c r="C220" s="37"/>
      <c r="D220" s="37"/>
      <c r="E220" s="10"/>
    </row>
    <row r="221" spans="1:5" ht="12.95" customHeight="1" x14ac:dyDescent="0.2">
      <c r="A221" s="10"/>
      <c r="B221" s="42"/>
      <c r="C221" s="37"/>
      <c r="D221" s="37"/>
      <c r="E221" s="10"/>
    </row>
    <row r="222" spans="1:5" ht="12.95" customHeight="1" x14ac:dyDescent="0.2">
      <c r="A222" s="10"/>
      <c r="B222" s="42"/>
      <c r="C222" s="37"/>
      <c r="D222" s="37"/>
      <c r="E222" s="10"/>
    </row>
    <row r="223" spans="1:5" ht="12.95" customHeight="1" x14ac:dyDescent="0.2">
      <c r="A223" s="10"/>
      <c r="B223" s="42"/>
      <c r="C223" s="37"/>
      <c r="D223" s="37"/>
      <c r="E223" s="10"/>
    </row>
    <row r="224" spans="1:5" ht="12.95" customHeight="1" x14ac:dyDescent="0.2">
      <c r="A224" s="10"/>
      <c r="B224" s="42"/>
      <c r="C224" s="37"/>
      <c r="D224" s="37"/>
      <c r="E224" s="10"/>
    </row>
    <row r="225" spans="1:5" ht="12.95" customHeight="1" x14ac:dyDescent="0.2">
      <c r="A225" s="10"/>
      <c r="B225" s="42"/>
      <c r="C225" s="37"/>
      <c r="D225" s="37"/>
      <c r="E225" s="10"/>
    </row>
    <row r="226" spans="1:5" ht="12.95" customHeight="1" x14ac:dyDescent="0.2">
      <c r="A226" s="10"/>
      <c r="B226" s="42"/>
      <c r="C226" s="37"/>
      <c r="D226" s="37"/>
      <c r="E226" s="10"/>
    </row>
    <row r="227" spans="1:5" ht="12.95" customHeight="1" x14ac:dyDescent="0.2">
      <c r="A227" s="10"/>
      <c r="B227" s="42"/>
      <c r="C227" s="37"/>
      <c r="D227" s="37"/>
      <c r="E227" s="10"/>
    </row>
    <row r="228" spans="1:5" ht="12.95" customHeight="1" x14ac:dyDescent="0.2">
      <c r="A228" s="10"/>
      <c r="B228" s="42"/>
      <c r="C228" s="37"/>
      <c r="D228" s="37"/>
      <c r="E228" s="10"/>
    </row>
    <row r="229" spans="1:5" ht="12.95" customHeight="1" x14ac:dyDescent="0.2">
      <c r="A229" s="10"/>
      <c r="B229" s="42"/>
      <c r="C229" s="37"/>
      <c r="D229" s="37"/>
      <c r="E229" s="10"/>
    </row>
    <row r="230" spans="1:5" ht="12.95" customHeight="1" x14ac:dyDescent="0.2">
      <c r="A230" s="10"/>
      <c r="B230" s="42"/>
      <c r="C230" s="37"/>
      <c r="D230" s="37"/>
      <c r="E230" s="10"/>
    </row>
    <row r="231" spans="1:5" ht="12.95" customHeight="1" x14ac:dyDescent="0.2">
      <c r="A231" s="10"/>
      <c r="B231" s="42"/>
      <c r="C231" s="37"/>
      <c r="D231" s="37"/>
      <c r="E231" s="10"/>
    </row>
    <row r="232" spans="1:5" ht="12.95" customHeight="1" x14ac:dyDescent="0.2">
      <c r="A232" s="10"/>
      <c r="B232" s="42"/>
      <c r="C232" s="37"/>
      <c r="D232" s="37"/>
      <c r="E232" s="10"/>
    </row>
    <row r="233" spans="1:5" ht="12.95" customHeight="1" x14ac:dyDescent="0.2">
      <c r="A233" s="10"/>
      <c r="B233" s="42"/>
      <c r="C233" s="37"/>
      <c r="D233" s="37"/>
      <c r="E233" s="10"/>
    </row>
    <row r="234" spans="1:5" ht="12.95" customHeight="1" x14ac:dyDescent="0.2">
      <c r="A234" s="10"/>
      <c r="B234" s="42"/>
      <c r="C234" s="37"/>
      <c r="D234" s="37"/>
      <c r="E234" s="10"/>
    </row>
    <row r="235" spans="1:5" ht="12.95" customHeight="1" x14ac:dyDescent="0.2">
      <c r="A235" s="10"/>
      <c r="B235" s="42"/>
      <c r="C235" s="37"/>
      <c r="D235" s="37"/>
      <c r="E235" s="10"/>
    </row>
    <row r="236" spans="1:5" ht="12.95" customHeight="1" x14ac:dyDescent="0.2">
      <c r="A236" s="10"/>
      <c r="B236" s="42"/>
      <c r="C236" s="37"/>
      <c r="D236" s="37"/>
      <c r="E236" s="10"/>
    </row>
    <row r="237" spans="1:5" ht="12.95" customHeight="1" x14ac:dyDescent="0.2">
      <c r="A237" s="10"/>
      <c r="B237" s="42"/>
      <c r="C237" s="37"/>
      <c r="D237" s="37"/>
      <c r="E237" s="10"/>
    </row>
    <row r="238" spans="1:5" ht="12.95" customHeight="1" x14ac:dyDescent="0.2">
      <c r="A238" s="10"/>
      <c r="B238" s="42"/>
      <c r="C238" s="37"/>
      <c r="D238" s="37"/>
      <c r="E238" s="10"/>
    </row>
    <row r="239" spans="1:5" ht="12.95" customHeight="1" x14ac:dyDescent="0.2">
      <c r="A239" s="10"/>
      <c r="B239" s="42"/>
      <c r="C239" s="37"/>
      <c r="D239" s="37"/>
      <c r="E239" s="10"/>
    </row>
    <row r="240" spans="1:5" ht="12.95" customHeight="1" x14ac:dyDescent="0.2">
      <c r="A240" s="10"/>
      <c r="B240" s="42"/>
      <c r="C240" s="37"/>
      <c r="D240" s="37"/>
      <c r="E240" s="10"/>
    </row>
    <row r="241" spans="1:5" ht="12.95" customHeight="1" x14ac:dyDescent="0.2">
      <c r="A241" s="10"/>
      <c r="B241" s="42"/>
      <c r="C241" s="37"/>
      <c r="D241" s="37"/>
      <c r="E241" s="10"/>
    </row>
    <row r="242" spans="1:5" ht="12.95" customHeight="1" x14ac:dyDescent="0.2">
      <c r="A242" s="10"/>
      <c r="B242" s="42"/>
      <c r="C242" s="37"/>
      <c r="D242" s="37"/>
      <c r="E242" s="10"/>
    </row>
    <row r="243" spans="1:5" ht="12.95" customHeight="1" x14ac:dyDescent="0.2">
      <c r="A243" s="10"/>
      <c r="B243" s="42"/>
      <c r="C243" s="37"/>
      <c r="D243" s="37"/>
      <c r="E243" s="10"/>
    </row>
    <row r="244" spans="1:5" ht="12.95" customHeight="1" x14ac:dyDescent="0.2">
      <c r="A244" s="10"/>
      <c r="B244" s="42"/>
      <c r="C244" s="37"/>
      <c r="D244" s="37"/>
      <c r="E244" s="10"/>
    </row>
    <row r="245" spans="1:5" ht="12.95" customHeight="1" x14ac:dyDescent="0.2">
      <c r="A245" s="10"/>
      <c r="B245" s="42"/>
      <c r="C245" s="37"/>
      <c r="D245" s="37"/>
      <c r="E245" s="10"/>
    </row>
    <row r="246" spans="1:5" ht="12.95" customHeight="1" x14ac:dyDescent="0.2">
      <c r="A246" s="10"/>
      <c r="B246" s="42"/>
      <c r="C246" s="37"/>
      <c r="D246" s="37"/>
      <c r="E246" s="10"/>
    </row>
    <row r="247" spans="1:5" ht="12.95" customHeight="1" x14ac:dyDescent="0.2">
      <c r="A247" s="10"/>
      <c r="B247" s="42"/>
      <c r="C247" s="37"/>
      <c r="D247" s="37"/>
      <c r="E247" s="10"/>
    </row>
    <row r="248" spans="1:5" ht="12.95" customHeight="1" x14ac:dyDescent="0.2">
      <c r="A248" s="10"/>
      <c r="B248" s="42"/>
      <c r="C248" s="37"/>
      <c r="D248" s="37"/>
      <c r="E248" s="10"/>
    </row>
    <row r="249" spans="1:5" ht="12.95" customHeight="1" x14ac:dyDescent="0.2">
      <c r="A249" s="10"/>
      <c r="B249" s="42"/>
      <c r="C249" s="37"/>
      <c r="D249" s="37"/>
      <c r="E249" s="10"/>
    </row>
    <row r="250" spans="1:5" ht="12.95" customHeight="1" x14ac:dyDescent="0.2">
      <c r="A250" s="10"/>
      <c r="B250" s="42"/>
      <c r="C250" s="37"/>
      <c r="D250" s="37"/>
      <c r="E250" s="10"/>
    </row>
    <row r="251" spans="1:5" ht="12.95" customHeight="1" x14ac:dyDescent="0.2">
      <c r="A251" s="10"/>
      <c r="B251" s="42"/>
      <c r="C251" s="37"/>
      <c r="D251" s="37"/>
      <c r="E251" s="10"/>
    </row>
    <row r="252" spans="1:5" ht="12.95" customHeight="1" x14ac:dyDescent="0.2">
      <c r="A252" s="10"/>
      <c r="B252" s="42"/>
      <c r="C252" s="37"/>
      <c r="D252" s="37"/>
      <c r="E252" s="10"/>
    </row>
    <row r="253" spans="1:5" ht="12.95" customHeight="1" x14ac:dyDescent="0.2">
      <c r="A253" s="10"/>
      <c r="B253" s="42"/>
      <c r="C253" s="37"/>
      <c r="D253" s="37"/>
      <c r="E253" s="10"/>
    </row>
    <row r="254" spans="1:5" ht="12.95" customHeight="1" x14ac:dyDescent="0.2">
      <c r="A254" s="10"/>
      <c r="B254" s="42"/>
      <c r="C254" s="37"/>
      <c r="D254" s="37"/>
      <c r="E254" s="10"/>
    </row>
    <row r="255" spans="1:5" ht="12.95" customHeight="1" x14ac:dyDescent="0.2">
      <c r="A255" s="10"/>
      <c r="B255" s="42"/>
      <c r="C255" s="37"/>
      <c r="D255" s="37"/>
      <c r="E255" s="10"/>
    </row>
    <row r="256" spans="1:5" ht="12.95" customHeight="1" x14ac:dyDescent="0.2">
      <c r="A256" s="10"/>
      <c r="B256" s="42"/>
      <c r="C256" s="37"/>
      <c r="D256" s="37"/>
      <c r="E256" s="10"/>
    </row>
    <row r="257" spans="1:5" ht="12.95" customHeight="1" x14ac:dyDescent="0.2">
      <c r="A257" s="10"/>
      <c r="B257" s="42"/>
      <c r="C257" s="37"/>
      <c r="D257" s="37"/>
      <c r="E257" s="10"/>
    </row>
    <row r="258" spans="1:5" ht="12.95" customHeight="1" x14ac:dyDescent="0.2">
      <c r="B258" s="25"/>
      <c r="C258" s="48"/>
      <c r="D258" s="48"/>
    </row>
    <row r="259" spans="1:5" ht="12.95" customHeight="1" x14ac:dyDescent="0.2">
      <c r="B259" s="25"/>
      <c r="C259" s="48"/>
      <c r="D259" s="48"/>
    </row>
    <row r="260" spans="1:5" ht="12.95" customHeight="1" x14ac:dyDescent="0.2">
      <c r="B260" s="25"/>
      <c r="C260" s="48"/>
      <c r="D260" s="48"/>
    </row>
    <row r="261" spans="1:5" ht="12.95" customHeight="1" x14ac:dyDescent="0.2">
      <c r="B261" s="25"/>
      <c r="C261" s="48"/>
      <c r="D261" s="48"/>
    </row>
    <row r="262" spans="1:5" ht="12.95" customHeight="1" x14ac:dyDescent="0.2">
      <c r="B262" s="25"/>
      <c r="C262" s="48"/>
      <c r="D262" s="48"/>
    </row>
    <row r="263" spans="1:5" ht="12.95" customHeight="1" x14ac:dyDescent="0.2">
      <c r="B263" s="25"/>
      <c r="C263" s="48"/>
      <c r="D263" s="48"/>
    </row>
    <row r="264" spans="1:5" ht="12.95" customHeight="1" x14ac:dyDescent="0.2">
      <c r="B264" s="25"/>
      <c r="C264" s="48"/>
      <c r="D264" s="48"/>
    </row>
    <row r="265" spans="1:5" ht="12.95" customHeight="1" x14ac:dyDescent="0.2">
      <c r="B265" s="25"/>
      <c r="C265" s="48"/>
      <c r="D265" s="48"/>
    </row>
    <row r="266" spans="1:5" ht="12.95" customHeight="1" x14ac:dyDescent="0.2">
      <c r="B266" s="25"/>
      <c r="C266" s="48"/>
      <c r="D266" s="48"/>
    </row>
    <row r="267" spans="1:5" ht="12.95" customHeight="1" x14ac:dyDescent="0.2">
      <c r="B267" s="25"/>
      <c r="C267" s="48"/>
      <c r="D267" s="48"/>
    </row>
    <row r="268" spans="1:5" ht="12.95" customHeight="1" x14ac:dyDescent="0.2">
      <c r="B268" s="25"/>
      <c r="C268" s="48"/>
      <c r="D268" s="48"/>
    </row>
    <row r="269" spans="1:5" ht="12.95" customHeight="1" x14ac:dyDescent="0.2">
      <c r="B269" s="25"/>
      <c r="C269" s="48"/>
      <c r="D269" s="48"/>
    </row>
    <row r="270" spans="1:5" ht="12.95" customHeight="1" x14ac:dyDescent="0.2">
      <c r="B270" s="25"/>
      <c r="C270" s="48"/>
      <c r="D270" s="48"/>
    </row>
    <row r="271" spans="1:5" ht="12.95" customHeight="1" x14ac:dyDescent="0.2">
      <c r="B271" s="25"/>
      <c r="C271" s="48"/>
      <c r="D271" s="48"/>
    </row>
    <row r="272" spans="1:5" ht="12.95" customHeight="1" x14ac:dyDescent="0.2">
      <c r="B272" s="25"/>
      <c r="C272" s="48"/>
      <c r="D272" s="48"/>
    </row>
    <row r="273" spans="2:4" ht="12.95" customHeight="1" x14ac:dyDescent="0.2">
      <c r="B273" s="25"/>
      <c r="C273" s="48"/>
      <c r="D273" s="48"/>
    </row>
    <row r="274" spans="2:4" ht="12.95" customHeight="1" x14ac:dyDescent="0.2">
      <c r="B274" s="25"/>
      <c r="C274" s="48"/>
      <c r="D274" s="48"/>
    </row>
    <row r="275" spans="2:4" ht="12.95" customHeight="1" x14ac:dyDescent="0.2">
      <c r="B275" s="25"/>
      <c r="C275" s="48"/>
      <c r="D275" s="48"/>
    </row>
    <row r="276" spans="2:4" ht="12.95" customHeight="1" x14ac:dyDescent="0.2">
      <c r="B276" s="25"/>
      <c r="C276" s="48"/>
      <c r="D276" s="48"/>
    </row>
    <row r="277" spans="2:4" ht="12.95" customHeight="1" x14ac:dyDescent="0.2">
      <c r="B277" s="25"/>
      <c r="C277" s="48"/>
      <c r="D277" s="48"/>
    </row>
    <row r="278" spans="2:4" ht="12.95" customHeight="1" x14ac:dyDescent="0.2">
      <c r="B278" s="25"/>
      <c r="C278" s="48"/>
      <c r="D278" s="48"/>
    </row>
    <row r="279" spans="2:4" ht="12.95" customHeight="1" x14ac:dyDescent="0.2">
      <c r="B279" s="25"/>
      <c r="C279" s="48"/>
      <c r="D279" s="48"/>
    </row>
    <row r="280" spans="2:4" ht="12.95" customHeight="1" x14ac:dyDescent="0.2">
      <c r="B280" s="25"/>
      <c r="C280" s="48"/>
      <c r="D280" s="48"/>
    </row>
    <row r="281" spans="2:4" ht="12.95" customHeight="1" x14ac:dyDescent="0.2">
      <c r="B281" s="25"/>
      <c r="C281" s="48"/>
      <c r="D281" s="48"/>
    </row>
    <row r="282" spans="2:4" ht="12.95" customHeight="1" x14ac:dyDescent="0.2">
      <c r="B282" s="25"/>
      <c r="C282" s="48"/>
      <c r="D282" s="48"/>
    </row>
    <row r="283" spans="2:4" ht="12.95" customHeight="1" x14ac:dyDescent="0.2">
      <c r="B283" s="25"/>
      <c r="C283" s="48"/>
      <c r="D283" s="48"/>
    </row>
    <row r="284" spans="2:4" ht="12.95" customHeight="1" x14ac:dyDescent="0.2">
      <c r="B284" s="25"/>
      <c r="C284" s="48"/>
      <c r="D284" s="48"/>
    </row>
    <row r="285" spans="2:4" ht="12.95" customHeight="1" x14ac:dyDescent="0.2">
      <c r="C285" s="48"/>
      <c r="D285" s="48"/>
    </row>
    <row r="286" spans="2:4" ht="12.95" customHeight="1" x14ac:dyDescent="0.2">
      <c r="C286" s="48"/>
      <c r="D286" s="48"/>
    </row>
    <row r="287" spans="2:4" ht="12.95" customHeight="1" x14ac:dyDescent="0.2">
      <c r="C287" s="48"/>
      <c r="D287" s="48"/>
    </row>
    <row r="288" spans="2:4" ht="12.95" customHeight="1" x14ac:dyDescent="0.2">
      <c r="C288" s="48"/>
      <c r="D288" s="48"/>
    </row>
    <row r="289" spans="3:4" ht="12.95" customHeight="1" x14ac:dyDescent="0.2">
      <c r="C289" s="48"/>
      <c r="D289" s="48"/>
    </row>
    <row r="290" spans="3:4" ht="12.95" customHeight="1" x14ac:dyDescent="0.2">
      <c r="C290" s="48"/>
      <c r="D290" s="48"/>
    </row>
    <row r="291" spans="3:4" ht="12.95" customHeight="1" x14ac:dyDescent="0.2">
      <c r="C291" s="48"/>
      <c r="D291" s="48"/>
    </row>
    <row r="292" spans="3:4" ht="12.95" customHeight="1" x14ac:dyDescent="0.2">
      <c r="C292" s="48"/>
      <c r="D292" s="48"/>
    </row>
    <row r="293" spans="3:4" ht="12.95" customHeight="1" x14ac:dyDescent="0.2">
      <c r="C293" s="48"/>
      <c r="D293" s="48"/>
    </row>
    <row r="294" spans="3:4" ht="12.95" customHeight="1" x14ac:dyDescent="0.2">
      <c r="C294" s="48"/>
      <c r="D294" s="48"/>
    </row>
    <row r="295" spans="3:4" ht="12.95" customHeight="1" x14ac:dyDescent="0.2">
      <c r="C295" s="48"/>
      <c r="D295" s="48"/>
    </row>
    <row r="296" spans="3:4" ht="12.95" customHeight="1" x14ac:dyDescent="0.2">
      <c r="C296" s="48"/>
      <c r="D296" s="48"/>
    </row>
    <row r="297" spans="3:4" ht="12.95" customHeight="1" x14ac:dyDescent="0.2">
      <c r="C297" s="48"/>
      <c r="D297" s="48"/>
    </row>
    <row r="298" spans="3:4" ht="12.95" customHeight="1" x14ac:dyDescent="0.2">
      <c r="C298" s="48"/>
      <c r="D298" s="48"/>
    </row>
    <row r="299" spans="3:4" ht="12.95" customHeight="1" x14ac:dyDescent="0.2">
      <c r="C299" s="48"/>
      <c r="D299" s="48"/>
    </row>
    <row r="300" spans="3:4" ht="12.95" customHeight="1" x14ac:dyDescent="0.2">
      <c r="C300" s="48"/>
      <c r="D300" s="48"/>
    </row>
    <row r="301" spans="3:4" ht="12.95" customHeight="1" x14ac:dyDescent="0.2">
      <c r="C301" s="48"/>
      <c r="D301" s="48"/>
    </row>
  </sheetData>
  <protectedRanges>
    <protectedRange sqref="A134:D139" name="Range1"/>
  </protectedRanges>
  <sortState xmlns:xlrd2="http://schemas.microsoft.com/office/spreadsheetml/2017/richdata2" ref="A21:AD158">
    <sortCondition ref="C21:C158"/>
  </sortState>
  <phoneticPr fontId="8" type="noConversion"/>
  <hyperlinks>
    <hyperlink ref="H3352" r:id="rId1" display="http://vsolj.cetus-net.org/bulletin.html" xr:uid="{00000000-0004-0000-0000-000000000000}"/>
    <hyperlink ref="H64835" r:id="rId2" display="http://vsolj.cetus-net.org/bulletin.html" xr:uid="{00000000-0004-0000-0000-000001000000}"/>
    <hyperlink ref="H64828" r:id="rId3" display="http://vsolj.cetus-net.org/bulletin.html" xr:uid="{00000000-0004-0000-0000-000002000000}"/>
    <hyperlink ref="AP2325" r:id="rId4" display="http://cdsbib.u-strasbg.fr/cgi-bin/cdsbib?1990RMxAA..21..381G" xr:uid="{00000000-0004-0000-0000-000003000000}"/>
    <hyperlink ref="AP2328" r:id="rId5" display="http://cdsbib.u-strasbg.fr/cgi-bin/cdsbib?1990RMxAA..21..381G" xr:uid="{00000000-0004-0000-0000-000004000000}"/>
    <hyperlink ref="AP2326" r:id="rId6" display="http://cdsbib.u-strasbg.fr/cgi-bin/cdsbib?1990RMxAA..21..381G" xr:uid="{00000000-0004-0000-0000-000005000000}"/>
    <hyperlink ref="AP2304" r:id="rId7" display="http://cdsbib.u-strasbg.fr/cgi-bin/cdsbib?1990RMxAA..21..381G" xr:uid="{00000000-0004-0000-0000-000006000000}"/>
    <hyperlink ref="I64835" r:id="rId8" display="http://vsolj.cetus-net.org/bulletin.html" xr:uid="{00000000-0004-0000-0000-000007000000}"/>
    <hyperlink ref="AQ2438" r:id="rId9" display="http://cdsbib.u-strasbg.fr/cgi-bin/cdsbib?1990RMxAA..21..381G" xr:uid="{00000000-0004-0000-0000-000008000000}"/>
    <hyperlink ref="AQ707" r:id="rId10" display="http://cdsbib.u-strasbg.fr/cgi-bin/cdsbib?1990RMxAA..21..381G" xr:uid="{00000000-0004-0000-0000-000009000000}"/>
    <hyperlink ref="AQ2439" r:id="rId11" display="http://cdsbib.u-strasbg.fr/cgi-bin/cdsbib?1990RMxAA..21..381G" xr:uid="{00000000-0004-0000-0000-00000A000000}"/>
    <hyperlink ref="H64832" r:id="rId12" display="https://www.aavso.org/ejaavso" xr:uid="{00000000-0004-0000-0000-00000B000000}"/>
    <hyperlink ref="H65027" r:id="rId13" display="http://vsolj.cetus-net.org/bulletin.html" xr:uid="{00000000-0004-0000-0000-00000C000000}"/>
    <hyperlink ref="H65020" r:id="rId14" display="https://www.aavso.org/ejaavso" xr:uid="{00000000-0004-0000-0000-00000D000000}"/>
    <hyperlink ref="I65027" r:id="rId15" display="http://vsolj.cetus-net.org/bulletin.html" xr:uid="{00000000-0004-0000-0000-00000E000000}"/>
    <hyperlink ref="AQ58678" r:id="rId16" display="http://cdsbib.u-strasbg.fr/cgi-bin/cdsbib?1990RMxAA..21..381G" xr:uid="{00000000-0004-0000-0000-00000F000000}"/>
    <hyperlink ref="H65024" r:id="rId17" display="https://www.aavso.org/ejaavso" xr:uid="{00000000-0004-0000-0000-000010000000}"/>
    <hyperlink ref="AP6042" r:id="rId18" display="http://cdsbib.u-strasbg.fr/cgi-bin/cdsbib?1990RMxAA..21..381G" xr:uid="{00000000-0004-0000-0000-000011000000}"/>
    <hyperlink ref="AP6045" r:id="rId19" display="http://cdsbib.u-strasbg.fr/cgi-bin/cdsbib?1990RMxAA..21..381G" xr:uid="{00000000-0004-0000-0000-000012000000}"/>
    <hyperlink ref="AP6043" r:id="rId20" display="http://cdsbib.u-strasbg.fr/cgi-bin/cdsbib?1990RMxAA..21..381G" xr:uid="{00000000-0004-0000-0000-000013000000}"/>
    <hyperlink ref="AP6027" r:id="rId21" display="http://cdsbib.u-strasbg.fr/cgi-bin/cdsbib?1990RMxAA..21..381G" xr:uid="{00000000-0004-0000-0000-000014000000}"/>
    <hyperlink ref="AQ6256" r:id="rId22" display="http://cdsbib.u-strasbg.fr/cgi-bin/cdsbib?1990RMxAA..21..381G" xr:uid="{00000000-0004-0000-0000-000015000000}"/>
    <hyperlink ref="AQ6260" r:id="rId23" display="http://cdsbib.u-strasbg.fr/cgi-bin/cdsbib?1990RMxAA..21..381G" xr:uid="{00000000-0004-0000-0000-000016000000}"/>
    <hyperlink ref="AQ404" r:id="rId24" display="http://cdsbib.u-strasbg.fr/cgi-bin/cdsbib?1990RMxAA..21..381G" xr:uid="{00000000-0004-0000-0000-000017000000}"/>
    <hyperlink ref="I3148" r:id="rId25" display="http://vsolj.cetus-net.org/bulletin.html" xr:uid="{00000000-0004-0000-0000-000018000000}"/>
    <hyperlink ref="H3148" r:id="rId26" display="http://vsolj.cetus-net.org/bulletin.html" xr:uid="{00000000-0004-0000-0000-000019000000}"/>
    <hyperlink ref="AQ1065" r:id="rId27" display="http://cdsbib.u-strasbg.fr/cgi-bin/cdsbib?1990RMxAA..21..381G" xr:uid="{00000000-0004-0000-0000-00001A000000}"/>
    <hyperlink ref="AQ1064" r:id="rId28" display="http://cdsbib.u-strasbg.fr/cgi-bin/cdsbib?1990RMxAA..21..381G" xr:uid="{00000000-0004-0000-0000-00001B000000}"/>
    <hyperlink ref="AP4318" r:id="rId29" display="http://cdsbib.u-strasbg.fr/cgi-bin/cdsbib?1990RMxAA..21..381G" xr:uid="{00000000-0004-0000-0000-00001C000000}"/>
    <hyperlink ref="AP4336" r:id="rId30" display="http://cdsbib.u-strasbg.fr/cgi-bin/cdsbib?1990RMxAA..21..381G" xr:uid="{00000000-0004-0000-0000-00001D000000}"/>
    <hyperlink ref="AP4337" r:id="rId31" display="http://cdsbib.u-strasbg.fr/cgi-bin/cdsbib?1990RMxAA..21..381G" xr:uid="{00000000-0004-0000-0000-00001E000000}"/>
    <hyperlink ref="AP4333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8"/>
  <sheetViews>
    <sheetView topLeftCell="A60" workbookViewId="0">
      <selection activeCell="A56" sqref="A56:D102"/>
    </sheetView>
  </sheetViews>
  <sheetFormatPr defaultRowHeight="12.75" x14ac:dyDescent="0.2"/>
  <cols>
    <col min="1" max="1" width="19.7109375" style="48" customWidth="1"/>
    <col min="2" max="2" width="4.42578125" style="22" customWidth="1"/>
    <col min="3" max="3" width="12.7109375" style="48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48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7" t="s">
        <v>86</v>
      </c>
      <c r="I1" s="49" t="s">
        <v>87</v>
      </c>
      <c r="J1" s="50" t="s">
        <v>88</v>
      </c>
    </row>
    <row r="2" spans="1:16" x14ac:dyDescent="0.2">
      <c r="I2" s="51" t="s">
        <v>89</v>
      </c>
      <c r="J2" s="52" t="s">
        <v>90</v>
      </c>
    </row>
    <row r="3" spans="1:16" x14ac:dyDescent="0.2">
      <c r="A3" s="53" t="s">
        <v>91</v>
      </c>
      <c r="I3" s="51" t="s">
        <v>92</v>
      </c>
      <c r="J3" s="52" t="s">
        <v>93</v>
      </c>
    </row>
    <row r="4" spans="1:16" x14ac:dyDescent="0.2">
      <c r="I4" s="51" t="s">
        <v>94</v>
      </c>
      <c r="J4" s="52" t="s">
        <v>93</v>
      </c>
    </row>
    <row r="5" spans="1:16" ht="13.5" thickBot="1" x14ac:dyDescent="0.25">
      <c r="I5" s="54" t="s">
        <v>95</v>
      </c>
      <c r="J5" s="55" t="s">
        <v>96</v>
      </c>
    </row>
    <row r="10" spans="1:16" ht="13.5" thickBot="1" x14ac:dyDescent="0.25"/>
    <row r="11" spans="1:16" ht="12.75" customHeight="1" thickBot="1" x14ac:dyDescent="0.25">
      <c r="A11" s="48" t="str">
        <f t="shared" ref="A11:A42" si="0">P11</f>
        <v>IBVS 530 </v>
      </c>
      <c r="B11" s="25" t="str">
        <f t="shared" ref="B11:B42" si="1">IF(H11=INT(H11),"I","II")</f>
        <v>I</v>
      </c>
      <c r="C11" s="48">
        <f t="shared" ref="C11:C42" si="2">1*G11</f>
        <v>40859.394399999997</v>
      </c>
      <c r="D11" s="22" t="str">
        <f t="shared" ref="D11:D42" si="3">VLOOKUP(F11,I$1:J$5,2,FALSE)</f>
        <v>vis</v>
      </c>
      <c r="E11" s="56">
        <f>VLOOKUP(C11,Active!C$21:E$973,3,FALSE)</f>
        <v>2390.0180259628228</v>
      </c>
      <c r="F11" s="25" t="s">
        <v>95</v>
      </c>
      <c r="G11" s="22" t="str">
        <f t="shared" ref="G11:G42" si="4">MID(I11,3,LEN(I11)-3)</f>
        <v>40859.3944</v>
      </c>
      <c r="H11" s="48">
        <f t="shared" ref="H11:H42" si="5">1*K11</f>
        <v>2390</v>
      </c>
      <c r="I11" s="57" t="s">
        <v>160</v>
      </c>
      <c r="J11" s="58" t="s">
        <v>161</v>
      </c>
      <c r="K11" s="57">
        <v>2390</v>
      </c>
      <c r="L11" s="57" t="s">
        <v>162</v>
      </c>
      <c r="M11" s="58" t="s">
        <v>146</v>
      </c>
      <c r="N11" s="58" t="s">
        <v>147</v>
      </c>
      <c r="O11" s="59" t="s">
        <v>163</v>
      </c>
      <c r="P11" s="60" t="s">
        <v>164</v>
      </c>
    </row>
    <row r="12" spans="1:16" ht="12.75" customHeight="1" thickBot="1" x14ac:dyDescent="0.25">
      <c r="A12" s="48" t="str">
        <f t="shared" si="0"/>
        <v>IBVS 937 </v>
      </c>
      <c r="B12" s="25" t="str">
        <f t="shared" si="1"/>
        <v>I</v>
      </c>
      <c r="C12" s="48">
        <f t="shared" si="2"/>
        <v>41661.474000000002</v>
      </c>
      <c r="D12" s="22" t="str">
        <f t="shared" si="3"/>
        <v>vis</v>
      </c>
      <c r="E12" s="56">
        <f>VLOOKUP(C12,Active!C$21:E$973,3,FALSE)</f>
        <v>3169.0189447430448</v>
      </c>
      <c r="F12" s="25" t="s">
        <v>95</v>
      </c>
      <c r="G12" s="22" t="str">
        <f t="shared" si="4"/>
        <v>41661.474</v>
      </c>
      <c r="H12" s="48">
        <f t="shared" si="5"/>
        <v>3169</v>
      </c>
      <c r="I12" s="57" t="s">
        <v>165</v>
      </c>
      <c r="J12" s="58" t="s">
        <v>166</v>
      </c>
      <c r="K12" s="57">
        <v>3169</v>
      </c>
      <c r="L12" s="57" t="s">
        <v>167</v>
      </c>
      <c r="M12" s="58" t="s">
        <v>146</v>
      </c>
      <c r="N12" s="58" t="s">
        <v>147</v>
      </c>
      <c r="O12" s="59" t="s">
        <v>168</v>
      </c>
      <c r="P12" s="60" t="s">
        <v>169</v>
      </c>
    </row>
    <row r="13" spans="1:16" ht="12.75" customHeight="1" thickBot="1" x14ac:dyDescent="0.25">
      <c r="A13" s="48" t="str">
        <f t="shared" si="0"/>
        <v> AVSJ 5.85 </v>
      </c>
      <c r="B13" s="25" t="str">
        <f t="shared" si="1"/>
        <v>I</v>
      </c>
      <c r="C13" s="48">
        <f t="shared" si="2"/>
        <v>42011.536999999997</v>
      </c>
      <c r="D13" s="22" t="str">
        <f t="shared" si="3"/>
        <v>vis</v>
      </c>
      <c r="E13" s="56">
        <f>VLOOKUP(C13,Active!C$21:E$973,3,FALSE)</f>
        <v>3509.0093878748175</v>
      </c>
      <c r="F13" s="25" t="s">
        <v>95</v>
      </c>
      <c r="G13" s="22" t="str">
        <f t="shared" si="4"/>
        <v>42011.537</v>
      </c>
      <c r="H13" s="48">
        <f t="shared" si="5"/>
        <v>3509</v>
      </c>
      <c r="I13" s="57" t="s">
        <v>170</v>
      </c>
      <c r="J13" s="58" t="s">
        <v>171</v>
      </c>
      <c r="K13" s="57">
        <v>3509</v>
      </c>
      <c r="L13" s="57" t="s">
        <v>172</v>
      </c>
      <c r="M13" s="58" t="s">
        <v>101</v>
      </c>
      <c r="N13" s="58"/>
      <c r="O13" s="59" t="s">
        <v>173</v>
      </c>
      <c r="P13" s="59" t="s">
        <v>174</v>
      </c>
    </row>
    <row r="14" spans="1:16" ht="12.75" customHeight="1" thickBot="1" x14ac:dyDescent="0.25">
      <c r="A14" s="48" t="str">
        <f t="shared" si="0"/>
        <v> AVSJ 5.85 </v>
      </c>
      <c r="B14" s="25" t="str">
        <f t="shared" si="1"/>
        <v>I</v>
      </c>
      <c r="C14" s="48">
        <f t="shared" si="2"/>
        <v>42012.571000000004</v>
      </c>
      <c r="D14" s="22" t="str">
        <f t="shared" si="3"/>
        <v>vis</v>
      </c>
      <c r="E14" s="56">
        <f>VLOOKUP(C14,Active!C$21:E$973,3,FALSE)</f>
        <v>3510.013636019296</v>
      </c>
      <c r="F14" s="25" t="s">
        <v>95</v>
      </c>
      <c r="G14" s="22" t="str">
        <f t="shared" si="4"/>
        <v>42012.571</v>
      </c>
      <c r="H14" s="48">
        <f t="shared" si="5"/>
        <v>3510</v>
      </c>
      <c r="I14" s="57" t="s">
        <v>175</v>
      </c>
      <c r="J14" s="58" t="s">
        <v>176</v>
      </c>
      <c r="K14" s="57">
        <v>3510</v>
      </c>
      <c r="L14" s="57" t="s">
        <v>177</v>
      </c>
      <c r="M14" s="58" t="s">
        <v>101</v>
      </c>
      <c r="N14" s="58"/>
      <c r="O14" s="59" t="s">
        <v>173</v>
      </c>
      <c r="P14" s="59" t="s">
        <v>174</v>
      </c>
    </row>
    <row r="15" spans="1:16" ht="12.75" customHeight="1" thickBot="1" x14ac:dyDescent="0.25">
      <c r="A15" s="48" t="str">
        <f t="shared" si="0"/>
        <v> AVSJ 5.85 </v>
      </c>
      <c r="B15" s="25" t="str">
        <f t="shared" si="1"/>
        <v>I</v>
      </c>
      <c r="C15" s="48">
        <f t="shared" si="2"/>
        <v>42045.521000000001</v>
      </c>
      <c r="D15" s="22" t="str">
        <f t="shared" si="3"/>
        <v>vis</v>
      </c>
      <c r="E15" s="56">
        <f>VLOOKUP(C15,Active!C$21:E$973,3,FALSE)</f>
        <v>3542.0155473929376</v>
      </c>
      <c r="F15" s="25" t="s">
        <v>95</v>
      </c>
      <c r="G15" s="22" t="str">
        <f t="shared" si="4"/>
        <v>42045.521</v>
      </c>
      <c r="H15" s="48">
        <f t="shared" si="5"/>
        <v>3542</v>
      </c>
      <c r="I15" s="57" t="s">
        <v>178</v>
      </c>
      <c r="J15" s="58" t="s">
        <v>179</v>
      </c>
      <c r="K15" s="57">
        <v>3542</v>
      </c>
      <c r="L15" s="57" t="s">
        <v>111</v>
      </c>
      <c r="M15" s="58" t="s">
        <v>101</v>
      </c>
      <c r="N15" s="58"/>
      <c r="O15" s="59" t="s">
        <v>173</v>
      </c>
      <c r="P15" s="59" t="s">
        <v>174</v>
      </c>
    </row>
    <row r="16" spans="1:16" ht="12.75" customHeight="1" thickBot="1" x14ac:dyDescent="0.25">
      <c r="A16" s="48" t="str">
        <f t="shared" si="0"/>
        <v> AVSJ 5.85 </v>
      </c>
      <c r="B16" s="25" t="str">
        <f t="shared" si="1"/>
        <v>I</v>
      </c>
      <c r="C16" s="48">
        <f t="shared" si="2"/>
        <v>42046.544999999998</v>
      </c>
      <c r="D16" s="22" t="str">
        <f t="shared" si="3"/>
        <v>vis</v>
      </c>
      <c r="E16" s="56">
        <f>VLOOKUP(C16,Active!C$21:E$973,3,FALSE)</f>
        <v>3543.010083272954</v>
      </c>
      <c r="F16" s="25" t="s">
        <v>95</v>
      </c>
      <c r="G16" s="22" t="str">
        <f t="shared" si="4"/>
        <v>42046.545</v>
      </c>
      <c r="H16" s="48">
        <f t="shared" si="5"/>
        <v>3543</v>
      </c>
      <c r="I16" s="57" t="s">
        <v>180</v>
      </c>
      <c r="J16" s="58" t="s">
        <v>181</v>
      </c>
      <c r="K16" s="57">
        <v>3543</v>
      </c>
      <c r="L16" s="57" t="s">
        <v>172</v>
      </c>
      <c r="M16" s="58" t="s">
        <v>101</v>
      </c>
      <c r="N16" s="58"/>
      <c r="O16" s="59" t="s">
        <v>173</v>
      </c>
      <c r="P16" s="59" t="s">
        <v>174</v>
      </c>
    </row>
    <row r="17" spans="1:16" ht="12.75" customHeight="1" thickBot="1" x14ac:dyDescent="0.25">
      <c r="A17" s="48" t="str">
        <f t="shared" si="0"/>
        <v> AVSJ 5.85 </v>
      </c>
      <c r="B17" s="25" t="str">
        <f t="shared" si="1"/>
        <v>I</v>
      </c>
      <c r="C17" s="48">
        <f t="shared" si="2"/>
        <v>42047.597000000002</v>
      </c>
      <c r="D17" s="22" t="str">
        <f t="shared" si="3"/>
        <v>vis</v>
      </c>
      <c r="E17" s="56">
        <f>VLOOKUP(C17,Active!C$21:E$973,3,FALSE)</f>
        <v>3544.031813493445</v>
      </c>
      <c r="F17" s="25" t="s">
        <v>95</v>
      </c>
      <c r="G17" s="22" t="str">
        <f t="shared" si="4"/>
        <v>42047.597</v>
      </c>
      <c r="H17" s="48">
        <f t="shared" si="5"/>
        <v>3544</v>
      </c>
      <c r="I17" s="57" t="s">
        <v>182</v>
      </c>
      <c r="J17" s="58" t="s">
        <v>183</v>
      </c>
      <c r="K17" s="57">
        <v>3544</v>
      </c>
      <c r="L17" s="57" t="s">
        <v>184</v>
      </c>
      <c r="M17" s="58" t="s">
        <v>101</v>
      </c>
      <c r="N17" s="58"/>
      <c r="O17" s="59" t="s">
        <v>173</v>
      </c>
      <c r="P17" s="59" t="s">
        <v>174</v>
      </c>
    </row>
    <row r="18" spans="1:16" ht="12.75" customHeight="1" thickBot="1" x14ac:dyDescent="0.25">
      <c r="A18" s="48" t="str">
        <f t="shared" si="0"/>
        <v>IBVS 1449 </v>
      </c>
      <c r="B18" s="25" t="str">
        <f t="shared" si="1"/>
        <v>I</v>
      </c>
      <c r="C18" s="48">
        <f t="shared" si="2"/>
        <v>43398.437599999997</v>
      </c>
      <c r="D18" s="22" t="str">
        <f t="shared" si="3"/>
        <v>vis</v>
      </c>
      <c r="E18" s="56">
        <f>VLOOKUP(C18,Active!C$21:E$973,3,FALSE)</f>
        <v>4856.0039276397429</v>
      </c>
      <c r="F18" s="25" t="s">
        <v>95</v>
      </c>
      <c r="G18" s="22" t="str">
        <f t="shared" si="4"/>
        <v>43398.4376</v>
      </c>
      <c r="H18" s="48">
        <f t="shared" si="5"/>
        <v>4856</v>
      </c>
      <c r="I18" s="57" t="s">
        <v>200</v>
      </c>
      <c r="J18" s="58" t="s">
        <v>201</v>
      </c>
      <c r="K18" s="57">
        <v>4856</v>
      </c>
      <c r="L18" s="57" t="s">
        <v>202</v>
      </c>
      <c r="M18" s="58" t="s">
        <v>146</v>
      </c>
      <c r="N18" s="58" t="s">
        <v>147</v>
      </c>
      <c r="O18" s="59" t="s">
        <v>203</v>
      </c>
      <c r="P18" s="60" t="s">
        <v>204</v>
      </c>
    </row>
    <row r="19" spans="1:16" ht="12.75" customHeight="1" thickBot="1" x14ac:dyDescent="0.25">
      <c r="A19" s="48" t="str">
        <f t="shared" si="0"/>
        <v>BAVM 31 </v>
      </c>
      <c r="B19" s="25" t="str">
        <f t="shared" si="1"/>
        <v>I</v>
      </c>
      <c r="C19" s="48">
        <f t="shared" si="2"/>
        <v>43848.398000000001</v>
      </c>
      <c r="D19" s="22" t="str">
        <f t="shared" si="3"/>
        <v>vis</v>
      </c>
      <c r="E19" s="56">
        <f>VLOOKUP(C19,Active!C$21:E$973,3,FALSE)</f>
        <v>5293.0173674712969</v>
      </c>
      <c r="F19" s="25" t="s">
        <v>95</v>
      </c>
      <c r="G19" s="22" t="str">
        <f t="shared" si="4"/>
        <v>43848.398</v>
      </c>
      <c r="H19" s="48">
        <f t="shared" si="5"/>
        <v>5293</v>
      </c>
      <c r="I19" s="57" t="s">
        <v>205</v>
      </c>
      <c r="J19" s="58" t="s">
        <v>206</v>
      </c>
      <c r="K19" s="57">
        <v>5293</v>
      </c>
      <c r="L19" s="57" t="s">
        <v>207</v>
      </c>
      <c r="M19" s="58" t="s">
        <v>101</v>
      </c>
      <c r="N19" s="58"/>
      <c r="O19" s="59" t="s">
        <v>208</v>
      </c>
      <c r="P19" s="60" t="s">
        <v>209</v>
      </c>
    </row>
    <row r="20" spans="1:16" ht="12.75" customHeight="1" thickBot="1" x14ac:dyDescent="0.25">
      <c r="A20" s="48" t="str">
        <f t="shared" si="0"/>
        <v>BAVM 32 </v>
      </c>
      <c r="B20" s="25" t="str">
        <f t="shared" si="1"/>
        <v>I</v>
      </c>
      <c r="C20" s="48">
        <f t="shared" si="2"/>
        <v>44166.525999999998</v>
      </c>
      <c r="D20" s="22" t="str">
        <f t="shared" si="3"/>
        <v>vis</v>
      </c>
      <c r="E20" s="56">
        <f>VLOOKUP(C20,Active!C$21:E$973,3,FALSE)</f>
        <v>5601.9916940714384</v>
      </c>
      <c r="F20" s="25" t="s">
        <v>95</v>
      </c>
      <c r="G20" s="22" t="str">
        <f t="shared" si="4"/>
        <v>44166.526</v>
      </c>
      <c r="H20" s="48">
        <f t="shared" si="5"/>
        <v>5602</v>
      </c>
      <c r="I20" s="57" t="s">
        <v>210</v>
      </c>
      <c r="J20" s="58" t="s">
        <v>211</v>
      </c>
      <c r="K20" s="57">
        <v>5602</v>
      </c>
      <c r="L20" s="57" t="s">
        <v>125</v>
      </c>
      <c r="M20" s="58" t="s">
        <v>101</v>
      </c>
      <c r="N20" s="58"/>
      <c r="O20" s="59" t="s">
        <v>208</v>
      </c>
      <c r="P20" s="60" t="s">
        <v>212</v>
      </c>
    </row>
    <row r="21" spans="1:16" ht="12.75" customHeight="1" thickBot="1" x14ac:dyDescent="0.25">
      <c r="A21" s="48" t="str">
        <f t="shared" si="0"/>
        <v>IBVS 1908 </v>
      </c>
      <c r="B21" s="25" t="str">
        <f t="shared" si="1"/>
        <v>I</v>
      </c>
      <c r="C21" s="48">
        <f t="shared" si="2"/>
        <v>44227.311199999996</v>
      </c>
      <c r="D21" s="22" t="str">
        <f t="shared" si="3"/>
        <v>vis</v>
      </c>
      <c r="E21" s="56">
        <f>VLOOKUP(C21,Active!C$21:E$973,3,FALSE)</f>
        <v>5661.0278877961482</v>
      </c>
      <c r="F21" s="25" t="s">
        <v>95</v>
      </c>
      <c r="G21" s="22" t="str">
        <f t="shared" si="4"/>
        <v>44227.3112</v>
      </c>
      <c r="H21" s="48">
        <f t="shared" si="5"/>
        <v>5661</v>
      </c>
      <c r="I21" s="57" t="s">
        <v>213</v>
      </c>
      <c r="J21" s="58" t="s">
        <v>214</v>
      </c>
      <c r="K21" s="57">
        <v>5661</v>
      </c>
      <c r="L21" s="57" t="s">
        <v>215</v>
      </c>
      <c r="M21" s="58" t="s">
        <v>146</v>
      </c>
      <c r="N21" s="58" t="s">
        <v>147</v>
      </c>
      <c r="O21" s="59" t="s">
        <v>216</v>
      </c>
      <c r="P21" s="60" t="s">
        <v>217</v>
      </c>
    </row>
    <row r="22" spans="1:16" ht="12.75" customHeight="1" thickBot="1" x14ac:dyDescent="0.25">
      <c r="A22" s="48" t="str">
        <f t="shared" si="0"/>
        <v> BBS 58 </v>
      </c>
      <c r="B22" s="25" t="str">
        <f t="shared" si="1"/>
        <v>I</v>
      </c>
      <c r="C22" s="48">
        <f t="shared" si="2"/>
        <v>44959.353999999999</v>
      </c>
      <c r="D22" s="22" t="str">
        <f t="shared" si="3"/>
        <v>vis</v>
      </c>
      <c r="E22" s="56">
        <f>VLOOKUP(C22,Active!C$21:E$973,3,FALSE)</f>
        <v>6372.0072142700355</v>
      </c>
      <c r="F22" s="25" t="s">
        <v>95</v>
      </c>
      <c r="G22" s="22" t="str">
        <f t="shared" si="4"/>
        <v>44959.354</v>
      </c>
      <c r="H22" s="48">
        <f t="shared" si="5"/>
        <v>6372</v>
      </c>
      <c r="I22" s="57" t="s">
        <v>221</v>
      </c>
      <c r="J22" s="58" t="s">
        <v>222</v>
      </c>
      <c r="K22" s="57">
        <v>6372</v>
      </c>
      <c r="L22" s="57" t="s">
        <v>223</v>
      </c>
      <c r="M22" s="58" t="s">
        <v>101</v>
      </c>
      <c r="N22" s="58"/>
      <c r="O22" s="59" t="s">
        <v>224</v>
      </c>
      <c r="P22" s="59" t="s">
        <v>225</v>
      </c>
    </row>
    <row r="23" spans="1:16" ht="12.75" customHeight="1" thickBot="1" x14ac:dyDescent="0.25">
      <c r="A23" s="48" t="str">
        <f t="shared" si="0"/>
        <v> BBS 58 </v>
      </c>
      <c r="B23" s="25" t="str">
        <f t="shared" si="1"/>
        <v>I</v>
      </c>
      <c r="C23" s="48">
        <f t="shared" si="2"/>
        <v>44959.355000000003</v>
      </c>
      <c r="D23" s="22" t="str">
        <f t="shared" si="3"/>
        <v>vis</v>
      </c>
      <c r="E23" s="56">
        <f>VLOOKUP(C23,Active!C$21:E$973,3,FALSE)</f>
        <v>6372.0081854964847</v>
      </c>
      <c r="F23" s="25" t="s">
        <v>95</v>
      </c>
      <c r="G23" s="22" t="str">
        <f t="shared" si="4"/>
        <v>44959.355</v>
      </c>
      <c r="H23" s="48">
        <f t="shared" si="5"/>
        <v>6372</v>
      </c>
      <c r="I23" s="57" t="s">
        <v>226</v>
      </c>
      <c r="J23" s="58" t="s">
        <v>227</v>
      </c>
      <c r="K23" s="57">
        <v>6372</v>
      </c>
      <c r="L23" s="57" t="s">
        <v>228</v>
      </c>
      <c r="M23" s="58" t="s">
        <v>101</v>
      </c>
      <c r="N23" s="58"/>
      <c r="O23" s="59" t="s">
        <v>229</v>
      </c>
      <c r="P23" s="59" t="s">
        <v>225</v>
      </c>
    </row>
    <row r="24" spans="1:16" ht="12.75" customHeight="1" thickBot="1" x14ac:dyDescent="0.25">
      <c r="A24" s="48" t="str">
        <f t="shared" si="0"/>
        <v>BAVM 38 </v>
      </c>
      <c r="B24" s="25" t="str">
        <f t="shared" si="1"/>
        <v>I</v>
      </c>
      <c r="C24" s="48">
        <f t="shared" si="2"/>
        <v>45652.305999999997</v>
      </c>
      <c r="D24" s="22" t="str">
        <f t="shared" si="3"/>
        <v>vis</v>
      </c>
      <c r="E24" s="56">
        <f>VLOOKUP(C24,Active!C$21:E$973,3,FALSE)</f>
        <v>7045.0205220147873</v>
      </c>
      <c r="F24" s="25" t="s">
        <v>95</v>
      </c>
      <c r="G24" s="22" t="str">
        <f t="shared" si="4"/>
        <v>45652.306</v>
      </c>
      <c r="H24" s="48">
        <f t="shared" si="5"/>
        <v>7045</v>
      </c>
      <c r="I24" s="57" t="s">
        <v>234</v>
      </c>
      <c r="J24" s="58" t="s">
        <v>235</v>
      </c>
      <c r="K24" s="57">
        <v>7045</v>
      </c>
      <c r="L24" s="57" t="s">
        <v>236</v>
      </c>
      <c r="M24" s="58" t="s">
        <v>101</v>
      </c>
      <c r="N24" s="58"/>
      <c r="O24" s="59" t="s">
        <v>237</v>
      </c>
      <c r="P24" s="60" t="s">
        <v>238</v>
      </c>
    </row>
    <row r="25" spans="1:16" ht="12.75" customHeight="1" thickBot="1" x14ac:dyDescent="0.25">
      <c r="A25" s="48" t="str">
        <f t="shared" si="0"/>
        <v> BBS 86 </v>
      </c>
      <c r="B25" s="25" t="str">
        <f t="shared" si="1"/>
        <v>I</v>
      </c>
      <c r="C25" s="48">
        <f t="shared" si="2"/>
        <v>46350.375</v>
      </c>
      <c r="D25" s="22" t="str">
        <f t="shared" si="3"/>
        <v>vis</v>
      </c>
      <c r="E25" s="56">
        <f>VLOOKUP(C25,Active!C$21:E$973,3,FALSE)</f>
        <v>7723.0035954803016</v>
      </c>
      <c r="F25" s="25" t="s">
        <v>95</v>
      </c>
      <c r="G25" s="22" t="str">
        <f t="shared" si="4"/>
        <v>46350.375</v>
      </c>
      <c r="H25" s="48">
        <f t="shared" si="5"/>
        <v>7723</v>
      </c>
      <c r="I25" s="57" t="s">
        <v>242</v>
      </c>
      <c r="J25" s="58" t="s">
        <v>243</v>
      </c>
      <c r="K25" s="57">
        <v>7723</v>
      </c>
      <c r="L25" s="57" t="s">
        <v>244</v>
      </c>
      <c r="M25" s="58" t="s">
        <v>101</v>
      </c>
      <c r="N25" s="58"/>
      <c r="O25" s="59" t="s">
        <v>245</v>
      </c>
      <c r="P25" s="59" t="s">
        <v>246</v>
      </c>
    </row>
    <row r="26" spans="1:16" ht="12.75" customHeight="1" thickBot="1" x14ac:dyDescent="0.25">
      <c r="A26" s="48" t="str">
        <f t="shared" si="0"/>
        <v> VSSC 63.21 </v>
      </c>
      <c r="B26" s="25" t="str">
        <f t="shared" si="1"/>
        <v>I</v>
      </c>
      <c r="C26" s="48">
        <f t="shared" si="2"/>
        <v>46385.398200000003</v>
      </c>
      <c r="D26" s="22" t="str">
        <f t="shared" si="3"/>
        <v>vis</v>
      </c>
      <c r="E26" s="56">
        <f>VLOOKUP(C26,Active!C$21:E$973,3,FALSE)</f>
        <v>7757.0190535204083</v>
      </c>
      <c r="F26" s="25" t="s">
        <v>95</v>
      </c>
      <c r="G26" s="22" t="str">
        <f t="shared" si="4"/>
        <v>46385.3982</v>
      </c>
      <c r="H26" s="48">
        <f t="shared" si="5"/>
        <v>7757</v>
      </c>
      <c r="I26" s="57" t="s">
        <v>247</v>
      </c>
      <c r="J26" s="58" t="s">
        <v>248</v>
      </c>
      <c r="K26" s="57">
        <v>7757</v>
      </c>
      <c r="L26" s="57" t="s">
        <v>249</v>
      </c>
      <c r="M26" s="58" t="s">
        <v>146</v>
      </c>
      <c r="N26" s="58" t="s">
        <v>147</v>
      </c>
      <c r="O26" s="59" t="s">
        <v>250</v>
      </c>
      <c r="P26" s="59" t="s">
        <v>251</v>
      </c>
    </row>
    <row r="27" spans="1:16" ht="12.75" customHeight="1" thickBot="1" x14ac:dyDescent="0.25">
      <c r="A27" s="48" t="str">
        <f t="shared" si="0"/>
        <v>BAVM 46 </v>
      </c>
      <c r="B27" s="25" t="str">
        <f t="shared" si="1"/>
        <v>I</v>
      </c>
      <c r="C27" s="48">
        <f t="shared" si="2"/>
        <v>46698.392999999996</v>
      </c>
      <c r="D27" s="22" t="str">
        <f t="shared" si="3"/>
        <v>vis</v>
      </c>
      <c r="E27" s="56">
        <f>VLOOKUP(C27,Active!C$21:E$973,3,FALSE)</f>
        <v>8061.0078805313742</v>
      </c>
      <c r="F27" s="25" t="s">
        <v>95</v>
      </c>
      <c r="G27" s="22" t="str">
        <f t="shared" si="4"/>
        <v>46698.393</v>
      </c>
      <c r="H27" s="48">
        <f t="shared" si="5"/>
        <v>8061</v>
      </c>
      <c r="I27" s="57" t="s">
        <v>252</v>
      </c>
      <c r="J27" s="58" t="s">
        <v>253</v>
      </c>
      <c r="K27" s="57">
        <v>8061</v>
      </c>
      <c r="L27" s="57" t="s">
        <v>228</v>
      </c>
      <c r="M27" s="58" t="s">
        <v>101</v>
      </c>
      <c r="N27" s="58"/>
      <c r="O27" s="59" t="s">
        <v>237</v>
      </c>
      <c r="P27" s="60" t="s">
        <v>254</v>
      </c>
    </row>
    <row r="28" spans="1:16" ht="12.75" customHeight="1" thickBot="1" x14ac:dyDescent="0.25">
      <c r="A28" s="48" t="str">
        <f t="shared" si="0"/>
        <v> BBS 88 </v>
      </c>
      <c r="B28" s="25" t="str">
        <f t="shared" si="1"/>
        <v>I</v>
      </c>
      <c r="C28" s="48">
        <f t="shared" si="2"/>
        <v>47113.33</v>
      </c>
      <c r="D28" s="22" t="str">
        <f t="shared" si="3"/>
        <v>vis</v>
      </c>
      <c r="E28" s="56">
        <f>VLOOKUP(C28,Active!C$21:E$973,3,FALSE)</f>
        <v>8464.0056680775378</v>
      </c>
      <c r="F28" s="25" t="s">
        <v>95</v>
      </c>
      <c r="G28" s="22" t="str">
        <f t="shared" si="4"/>
        <v>47113.330</v>
      </c>
      <c r="H28" s="48">
        <f t="shared" si="5"/>
        <v>8464</v>
      </c>
      <c r="I28" s="57" t="s">
        <v>257</v>
      </c>
      <c r="J28" s="58" t="s">
        <v>258</v>
      </c>
      <c r="K28" s="57">
        <v>8464</v>
      </c>
      <c r="L28" s="57" t="s">
        <v>259</v>
      </c>
      <c r="M28" s="58" t="s">
        <v>101</v>
      </c>
      <c r="N28" s="58"/>
      <c r="O28" s="59" t="s">
        <v>224</v>
      </c>
      <c r="P28" s="59" t="s">
        <v>260</v>
      </c>
    </row>
    <row r="29" spans="1:16" ht="12.75" customHeight="1" thickBot="1" x14ac:dyDescent="0.25">
      <c r="A29" s="48" t="str">
        <f t="shared" si="0"/>
        <v> BBS 86 </v>
      </c>
      <c r="B29" s="25" t="str">
        <f t="shared" si="1"/>
        <v>I</v>
      </c>
      <c r="C29" s="48">
        <f t="shared" si="2"/>
        <v>47151.411999999997</v>
      </c>
      <c r="D29" s="22" t="str">
        <f t="shared" si="3"/>
        <v>vis</v>
      </c>
      <c r="E29" s="56">
        <f>VLOOKUP(C29,Active!C$21:E$973,3,FALSE)</f>
        <v>8500.9919135686141</v>
      </c>
      <c r="F29" s="25" t="s">
        <v>95</v>
      </c>
      <c r="G29" s="22" t="str">
        <f t="shared" si="4"/>
        <v>47151.412</v>
      </c>
      <c r="H29" s="48">
        <f t="shared" si="5"/>
        <v>8501</v>
      </c>
      <c r="I29" s="57" t="s">
        <v>266</v>
      </c>
      <c r="J29" s="58" t="s">
        <v>267</v>
      </c>
      <c r="K29" s="57">
        <v>8501</v>
      </c>
      <c r="L29" s="57" t="s">
        <v>133</v>
      </c>
      <c r="M29" s="58" t="s">
        <v>101</v>
      </c>
      <c r="N29" s="58"/>
      <c r="O29" s="59" t="s">
        <v>245</v>
      </c>
      <c r="P29" s="59" t="s">
        <v>246</v>
      </c>
    </row>
    <row r="30" spans="1:16" ht="12.75" customHeight="1" thickBot="1" x14ac:dyDescent="0.25">
      <c r="A30" s="48" t="str">
        <f t="shared" si="0"/>
        <v>IBVS 5745 </v>
      </c>
      <c r="B30" s="25" t="str">
        <f t="shared" si="1"/>
        <v>I</v>
      </c>
      <c r="C30" s="48">
        <f t="shared" si="2"/>
        <v>47855.704299999998</v>
      </c>
      <c r="D30" s="22" t="str">
        <f t="shared" si="3"/>
        <v>vis</v>
      </c>
      <c r="E30" s="56">
        <f>VLOOKUP(C30,Active!C$21:E$973,3,FALSE)</f>
        <v>9185.019220571352</v>
      </c>
      <c r="F30" s="25" t="s">
        <v>95</v>
      </c>
      <c r="G30" s="22" t="str">
        <f t="shared" si="4"/>
        <v>47855.7043</v>
      </c>
      <c r="H30" s="48">
        <f t="shared" si="5"/>
        <v>9185</v>
      </c>
      <c r="I30" s="57" t="s">
        <v>282</v>
      </c>
      <c r="J30" s="58" t="s">
        <v>283</v>
      </c>
      <c r="K30" s="57">
        <v>9185</v>
      </c>
      <c r="L30" s="57" t="s">
        <v>284</v>
      </c>
      <c r="M30" s="58" t="s">
        <v>146</v>
      </c>
      <c r="N30" s="58" t="s">
        <v>147</v>
      </c>
      <c r="O30" s="59" t="s">
        <v>285</v>
      </c>
      <c r="P30" s="60" t="s">
        <v>286</v>
      </c>
    </row>
    <row r="31" spans="1:16" ht="12.75" customHeight="1" thickBot="1" x14ac:dyDescent="0.25">
      <c r="A31" s="48" t="str">
        <f t="shared" si="0"/>
        <v>IBVS 4097 </v>
      </c>
      <c r="B31" s="25" t="str">
        <f t="shared" si="1"/>
        <v>I</v>
      </c>
      <c r="C31" s="48">
        <f t="shared" si="2"/>
        <v>48262.395100000002</v>
      </c>
      <c r="D31" s="22" t="str">
        <f t="shared" si="3"/>
        <v>vis</v>
      </c>
      <c r="E31" s="56">
        <f>VLOOKUP(C31,Active!C$21:E$973,3,FALSE)</f>
        <v>9580.0080806040278</v>
      </c>
      <c r="F31" s="25" t="s">
        <v>95</v>
      </c>
      <c r="G31" s="22" t="str">
        <f t="shared" si="4"/>
        <v>48262.3951</v>
      </c>
      <c r="H31" s="48">
        <f t="shared" si="5"/>
        <v>9580</v>
      </c>
      <c r="I31" s="57" t="s">
        <v>289</v>
      </c>
      <c r="J31" s="58" t="s">
        <v>290</v>
      </c>
      <c r="K31" s="57">
        <v>9580</v>
      </c>
      <c r="L31" s="57" t="s">
        <v>291</v>
      </c>
      <c r="M31" s="58" t="s">
        <v>146</v>
      </c>
      <c r="N31" s="58" t="s">
        <v>31</v>
      </c>
      <c r="O31" s="59" t="s">
        <v>292</v>
      </c>
      <c r="P31" s="60" t="s">
        <v>293</v>
      </c>
    </row>
    <row r="32" spans="1:16" ht="12.75" customHeight="1" thickBot="1" x14ac:dyDescent="0.25">
      <c r="A32" s="48" t="str">
        <f t="shared" si="0"/>
        <v>IBVS 4097 </v>
      </c>
      <c r="B32" s="25" t="str">
        <f t="shared" si="1"/>
        <v>I</v>
      </c>
      <c r="C32" s="48">
        <f t="shared" si="2"/>
        <v>48262.396500000003</v>
      </c>
      <c r="D32" s="22" t="str">
        <f t="shared" si="3"/>
        <v>vis</v>
      </c>
      <c r="E32" s="56">
        <f>VLOOKUP(C32,Active!C$21:E$973,3,FALSE)</f>
        <v>9580.0094403210514</v>
      </c>
      <c r="F32" s="25" t="s">
        <v>95</v>
      </c>
      <c r="G32" s="22" t="str">
        <f t="shared" si="4"/>
        <v>48262.3965</v>
      </c>
      <c r="H32" s="48">
        <f t="shared" si="5"/>
        <v>9580</v>
      </c>
      <c r="I32" s="57" t="s">
        <v>294</v>
      </c>
      <c r="J32" s="58" t="s">
        <v>295</v>
      </c>
      <c r="K32" s="57">
        <v>9580</v>
      </c>
      <c r="L32" s="57" t="s">
        <v>296</v>
      </c>
      <c r="M32" s="58" t="s">
        <v>146</v>
      </c>
      <c r="N32" s="58" t="s">
        <v>297</v>
      </c>
      <c r="O32" s="59" t="s">
        <v>292</v>
      </c>
      <c r="P32" s="60" t="s">
        <v>293</v>
      </c>
    </row>
    <row r="33" spans="1:16" ht="12.75" customHeight="1" thickBot="1" x14ac:dyDescent="0.25">
      <c r="A33" s="48" t="str">
        <f t="shared" si="0"/>
        <v> BBS 100 </v>
      </c>
      <c r="B33" s="25" t="str">
        <f t="shared" si="1"/>
        <v>II</v>
      </c>
      <c r="C33" s="48">
        <f t="shared" si="2"/>
        <v>48625.337</v>
      </c>
      <c r="D33" s="22" t="str">
        <f t="shared" si="3"/>
        <v>vis</v>
      </c>
      <c r="E33" s="56">
        <f>VLOOKUP(C33,Active!C$21:E$973,3,FALSE)</f>
        <v>9932.5068520025725</v>
      </c>
      <c r="F33" s="25" t="s">
        <v>95</v>
      </c>
      <c r="G33" s="22" t="str">
        <f t="shared" si="4"/>
        <v>48625.337</v>
      </c>
      <c r="H33" s="48">
        <f t="shared" si="5"/>
        <v>9932.5</v>
      </c>
      <c r="I33" s="57" t="s">
        <v>298</v>
      </c>
      <c r="J33" s="58" t="s">
        <v>299</v>
      </c>
      <c r="K33" s="57">
        <v>9932.5</v>
      </c>
      <c r="L33" s="57" t="s">
        <v>223</v>
      </c>
      <c r="M33" s="58" t="s">
        <v>146</v>
      </c>
      <c r="N33" s="58" t="s">
        <v>147</v>
      </c>
      <c r="O33" s="59" t="s">
        <v>300</v>
      </c>
      <c r="P33" s="59" t="s">
        <v>301</v>
      </c>
    </row>
    <row r="34" spans="1:16" ht="12.75" customHeight="1" thickBot="1" x14ac:dyDescent="0.25">
      <c r="A34" s="48" t="str">
        <f t="shared" si="0"/>
        <v> BBS 100 </v>
      </c>
      <c r="B34" s="25" t="str">
        <f t="shared" si="1"/>
        <v>I</v>
      </c>
      <c r="C34" s="48">
        <f t="shared" si="2"/>
        <v>48676.317799999997</v>
      </c>
      <c r="D34" s="22" t="str">
        <f t="shared" si="3"/>
        <v>vis</v>
      </c>
      <c r="E34" s="56">
        <f>VLOOKUP(C34,Active!C$21:E$973,3,FALSE)</f>
        <v>9982.020753166682</v>
      </c>
      <c r="F34" s="25" t="s">
        <v>95</v>
      </c>
      <c r="G34" s="22" t="str">
        <f t="shared" si="4"/>
        <v>48676.3178</v>
      </c>
      <c r="H34" s="48">
        <f t="shared" si="5"/>
        <v>9982</v>
      </c>
      <c r="I34" s="57" t="s">
        <v>302</v>
      </c>
      <c r="J34" s="58" t="s">
        <v>303</v>
      </c>
      <c r="K34" s="57">
        <v>9982</v>
      </c>
      <c r="L34" s="57" t="s">
        <v>304</v>
      </c>
      <c r="M34" s="58" t="s">
        <v>146</v>
      </c>
      <c r="N34" s="58" t="s">
        <v>147</v>
      </c>
      <c r="O34" s="59" t="s">
        <v>305</v>
      </c>
      <c r="P34" s="59" t="s">
        <v>301</v>
      </c>
    </row>
    <row r="35" spans="1:16" ht="12.75" customHeight="1" thickBot="1" x14ac:dyDescent="0.25">
      <c r="A35" s="48" t="str">
        <f t="shared" si="0"/>
        <v> BBS 103 </v>
      </c>
      <c r="B35" s="25" t="str">
        <f t="shared" si="1"/>
        <v>I</v>
      </c>
      <c r="C35" s="48">
        <f t="shared" si="2"/>
        <v>48956.368000000002</v>
      </c>
      <c r="D35" s="22" t="str">
        <f t="shared" si="3"/>
        <v>vis</v>
      </c>
      <c r="E35" s="56">
        <f>VLOOKUP(C35,Active!C$21:E$973,3,FALSE)</f>
        <v>10254.012913426819</v>
      </c>
      <c r="F35" s="25" t="s">
        <v>95</v>
      </c>
      <c r="G35" s="22" t="str">
        <f t="shared" si="4"/>
        <v>48956.368</v>
      </c>
      <c r="H35" s="48">
        <f t="shared" si="5"/>
        <v>10254</v>
      </c>
      <c r="I35" s="57" t="s">
        <v>306</v>
      </c>
      <c r="J35" s="58" t="s">
        <v>307</v>
      </c>
      <c r="K35" s="57">
        <v>10254</v>
      </c>
      <c r="L35" s="57" t="s">
        <v>108</v>
      </c>
      <c r="M35" s="58" t="s">
        <v>146</v>
      </c>
      <c r="N35" s="58" t="s">
        <v>147</v>
      </c>
      <c r="O35" s="59" t="s">
        <v>245</v>
      </c>
      <c r="P35" s="59" t="s">
        <v>308</v>
      </c>
    </row>
    <row r="36" spans="1:16" ht="12.75" customHeight="1" thickBot="1" x14ac:dyDescent="0.25">
      <c r="A36" s="48" t="str">
        <f t="shared" si="0"/>
        <v>BAVM 117 </v>
      </c>
      <c r="B36" s="25" t="str">
        <f t="shared" si="1"/>
        <v>I</v>
      </c>
      <c r="C36" s="48">
        <f t="shared" si="2"/>
        <v>51146.3969</v>
      </c>
      <c r="D36" s="22" t="str">
        <f t="shared" si="3"/>
        <v>vis</v>
      </c>
      <c r="E36" s="56">
        <f>VLOOKUP(C36,Active!C$21:E$973,3,FALSE)</f>
        <v>12381.026897145177</v>
      </c>
      <c r="F36" s="25" t="s">
        <v>95</v>
      </c>
      <c r="G36" s="22" t="str">
        <f t="shared" si="4"/>
        <v>51146.3969</v>
      </c>
      <c r="H36" s="48">
        <f t="shared" si="5"/>
        <v>12381</v>
      </c>
      <c r="I36" s="57" t="s">
        <v>322</v>
      </c>
      <c r="J36" s="58" t="s">
        <v>323</v>
      </c>
      <c r="K36" s="57">
        <v>12381</v>
      </c>
      <c r="L36" s="57" t="s">
        <v>324</v>
      </c>
      <c r="M36" s="58" t="s">
        <v>146</v>
      </c>
      <c r="N36" s="58" t="s">
        <v>325</v>
      </c>
      <c r="O36" s="59" t="s">
        <v>326</v>
      </c>
      <c r="P36" s="60" t="s">
        <v>327</v>
      </c>
    </row>
    <row r="37" spans="1:16" ht="12.75" customHeight="1" thickBot="1" x14ac:dyDescent="0.25">
      <c r="A37" s="48" t="str">
        <f t="shared" si="0"/>
        <v>IBVS 5694 </v>
      </c>
      <c r="B37" s="25" t="str">
        <f t="shared" si="1"/>
        <v>I</v>
      </c>
      <c r="C37" s="48">
        <f t="shared" si="2"/>
        <v>52911.200599999996</v>
      </c>
      <c r="D37" s="22" t="str">
        <f t="shared" si="3"/>
        <v>PE</v>
      </c>
      <c r="E37" s="56">
        <f>VLOOKUP(C37,Active!C$21:E$973,3,FALSE)</f>
        <v>14095.050921402526</v>
      </c>
      <c r="F37" s="25" t="str">
        <f>LEFT(M37,1)</f>
        <v>E</v>
      </c>
      <c r="G37" s="22" t="str">
        <f t="shared" si="4"/>
        <v>52911.2006</v>
      </c>
      <c r="H37" s="48">
        <f t="shared" si="5"/>
        <v>14095</v>
      </c>
      <c r="I37" s="57" t="s">
        <v>349</v>
      </c>
      <c r="J37" s="58" t="s">
        <v>350</v>
      </c>
      <c r="K37" s="57" t="s">
        <v>351</v>
      </c>
      <c r="L37" s="57" t="s">
        <v>352</v>
      </c>
      <c r="M37" s="58" t="s">
        <v>146</v>
      </c>
      <c r="N37" s="58" t="s">
        <v>147</v>
      </c>
      <c r="O37" s="59" t="s">
        <v>353</v>
      </c>
      <c r="P37" s="60" t="s">
        <v>354</v>
      </c>
    </row>
    <row r="38" spans="1:16" ht="12.75" customHeight="1" thickBot="1" x14ac:dyDescent="0.25">
      <c r="A38" s="48" t="str">
        <f t="shared" si="0"/>
        <v>IBVS 5694 </v>
      </c>
      <c r="B38" s="25" t="str">
        <f t="shared" si="1"/>
        <v>II</v>
      </c>
      <c r="C38" s="48">
        <f t="shared" si="2"/>
        <v>52923.039400000001</v>
      </c>
      <c r="D38" s="22" t="str">
        <f t="shared" si="3"/>
        <v>PE</v>
      </c>
      <c r="E38" s="56">
        <f>VLOOKUP(C38,Active!C$21:E$973,3,FALSE)</f>
        <v>14106.549077043512</v>
      </c>
      <c r="F38" s="25" t="str">
        <f>LEFT(M38,1)</f>
        <v>E</v>
      </c>
      <c r="G38" s="22" t="str">
        <f t="shared" si="4"/>
        <v>52923.0394</v>
      </c>
      <c r="H38" s="48">
        <f t="shared" si="5"/>
        <v>14106.5</v>
      </c>
      <c r="I38" s="57" t="s">
        <v>355</v>
      </c>
      <c r="J38" s="58" t="s">
        <v>356</v>
      </c>
      <c r="K38" s="57" t="s">
        <v>357</v>
      </c>
      <c r="L38" s="57" t="s">
        <v>358</v>
      </c>
      <c r="M38" s="58" t="s">
        <v>146</v>
      </c>
      <c r="N38" s="58" t="s">
        <v>147</v>
      </c>
      <c r="O38" s="59" t="s">
        <v>353</v>
      </c>
      <c r="P38" s="60" t="s">
        <v>354</v>
      </c>
    </row>
    <row r="39" spans="1:16" ht="12.75" customHeight="1" thickBot="1" x14ac:dyDescent="0.25">
      <c r="A39" s="48" t="str">
        <f t="shared" si="0"/>
        <v>IBVS 5843 </v>
      </c>
      <c r="B39" s="25" t="str">
        <f t="shared" si="1"/>
        <v>I</v>
      </c>
      <c r="C39" s="48">
        <f t="shared" si="2"/>
        <v>53340.558499999999</v>
      </c>
      <c r="D39" s="22" t="str">
        <f t="shared" si="3"/>
        <v>vis</v>
      </c>
      <c r="E39" s="56">
        <f>VLOOKUP(C39,Active!C$21:E$973,3,FALSE)</f>
        <v>14512.054668394156</v>
      </c>
      <c r="F39" s="25" t="s">
        <v>95</v>
      </c>
      <c r="G39" s="22" t="str">
        <f t="shared" si="4"/>
        <v>53340.5585</v>
      </c>
      <c r="H39" s="48">
        <f t="shared" si="5"/>
        <v>14512</v>
      </c>
      <c r="I39" s="57" t="s">
        <v>365</v>
      </c>
      <c r="J39" s="58" t="s">
        <v>366</v>
      </c>
      <c r="K39" s="57" t="s">
        <v>367</v>
      </c>
      <c r="L39" s="57" t="s">
        <v>368</v>
      </c>
      <c r="M39" s="58" t="s">
        <v>312</v>
      </c>
      <c r="N39" s="58" t="s">
        <v>325</v>
      </c>
      <c r="O39" s="59" t="s">
        <v>369</v>
      </c>
      <c r="P39" s="60" t="s">
        <v>370</v>
      </c>
    </row>
    <row r="40" spans="1:16" ht="12.75" customHeight="1" thickBot="1" x14ac:dyDescent="0.25">
      <c r="A40" s="48" t="str">
        <f t="shared" si="0"/>
        <v>IBVS 5843 </v>
      </c>
      <c r="B40" s="25" t="str">
        <f t="shared" si="1"/>
        <v>I</v>
      </c>
      <c r="C40" s="48">
        <f t="shared" si="2"/>
        <v>53341.582000000002</v>
      </c>
      <c r="D40" s="22" t="str">
        <f t="shared" si="3"/>
        <v>vis</v>
      </c>
      <c r="E40" s="56">
        <f>VLOOKUP(C40,Active!C$21:E$973,3,FALSE)</f>
        <v>14513.048718660953</v>
      </c>
      <c r="F40" s="25" t="s">
        <v>95</v>
      </c>
      <c r="G40" s="22" t="str">
        <f t="shared" si="4"/>
        <v>53341.5820</v>
      </c>
      <c r="H40" s="48">
        <f t="shared" si="5"/>
        <v>14513</v>
      </c>
      <c r="I40" s="57" t="s">
        <v>371</v>
      </c>
      <c r="J40" s="58" t="s">
        <v>372</v>
      </c>
      <c r="K40" s="57" t="s">
        <v>373</v>
      </c>
      <c r="L40" s="57" t="s">
        <v>374</v>
      </c>
      <c r="M40" s="58" t="s">
        <v>312</v>
      </c>
      <c r="N40" s="58" t="s">
        <v>325</v>
      </c>
      <c r="O40" s="59" t="s">
        <v>369</v>
      </c>
      <c r="P40" s="60" t="s">
        <v>370</v>
      </c>
    </row>
    <row r="41" spans="1:16" ht="12.75" customHeight="1" thickBot="1" x14ac:dyDescent="0.25">
      <c r="A41" s="48" t="str">
        <f t="shared" si="0"/>
        <v>IBVS 5672 </v>
      </c>
      <c r="B41" s="25" t="str">
        <f t="shared" si="1"/>
        <v>I</v>
      </c>
      <c r="C41" s="48">
        <f t="shared" si="2"/>
        <v>53731.815499999997</v>
      </c>
      <c r="D41" s="22" t="str">
        <f t="shared" si="3"/>
        <v>vis</v>
      </c>
      <c r="E41" s="56">
        <f>VLOOKUP(C41,Active!C$21:E$973,3,FALSE)</f>
        <v>14892.053813714881</v>
      </c>
      <c r="F41" s="25" t="s">
        <v>95</v>
      </c>
      <c r="G41" s="22" t="str">
        <f t="shared" si="4"/>
        <v>53731.8155</v>
      </c>
      <c r="H41" s="48">
        <f t="shared" si="5"/>
        <v>14892</v>
      </c>
      <c r="I41" s="57" t="s">
        <v>375</v>
      </c>
      <c r="J41" s="58" t="s">
        <v>376</v>
      </c>
      <c r="K41" s="57" t="s">
        <v>377</v>
      </c>
      <c r="L41" s="57" t="s">
        <v>378</v>
      </c>
      <c r="M41" s="58" t="s">
        <v>146</v>
      </c>
      <c r="N41" s="58" t="s">
        <v>147</v>
      </c>
      <c r="O41" s="59" t="s">
        <v>379</v>
      </c>
      <c r="P41" s="60" t="s">
        <v>380</v>
      </c>
    </row>
    <row r="42" spans="1:16" ht="12.75" customHeight="1" thickBot="1" x14ac:dyDescent="0.25">
      <c r="A42" s="48" t="str">
        <f t="shared" si="0"/>
        <v>JAAVSO 36(2);171 </v>
      </c>
      <c r="B42" s="25" t="str">
        <f t="shared" si="1"/>
        <v>I</v>
      </c>
      <c r="C42" s="48">
        <f t="shared" si="2"/>
        <v>54388.724000000002</v>
      </c>
      <c r="D42" s="22" t="str">
        <f t="shared" si="3"/>
        <v>vis</v>
      </c>
      <c r="E42" s="56">
        <f>VLOOKUP(C42,Active!C$21:E$973,3,FALSE)</f>
        <v>15530.060721077365</v>
      </c>
      <c r="F42" s="25" t="s">
        <v>95</v>
      </c>
      <c r="G42" s="22" t="str">
        <f t="shared" si="4"/>
        <v>54388.7240</v>
      </c>
      <c r="H42" s="48">
        <f t="shared" si="5"/>
        <v>15530</v>
      </c>
      <c r="I42" s="57" t="s">
        <v>381</v>
      </c>
      <c r="J42" s="58" t="s">
        <v>382</v>
      </c>
      <c r="K42" s="57" t="s">
        <v>383</v>
      </c>
      <c r="L42" s="57" t="s">
        <v>384</v>
      </c>
      <c r="M42" s="58" t="s">
        <v>312</v>
      </c>
      <c r="N42" s="58" t="s">
        <v>313</v>
      </c>
      <c r="O42" s="59" t="s">
        <v>385</v>
      </c>
      <c r="P42" s="60" t="s">
        <v>386</v>
      </c>
    </row>
    <row r="43" spans="1:16" ht="12.75" customHeight="1" thickBot="1" x14ac:dyDescent="0.25">
      <c r="A43" s="48" t="str">
        <f t="shared" ref="A43:A74" si="6">P43</f>
        <v>JAAVSO 36(2);171 </v>
      </c>
      <c r="B43" s="25" t="str">
        <f t="shared" ref="B43:B74" si="7">IF(H43=INT(H43),"I","II")</f>
        <v>I</v>
      </c>
      <c r="C43" s="48">
        <f t="shared" ref="C43:C74" si="8">1*G43</f>
        <v>54451.528100000003</v>
      </c>
      <c r="D43" s="22" t="str">
        <f t="shared" ref="D43:D74" si="9">VLOOKUP(F43,I$1:J$5,2,FALSE)</f>
        <v>vis</v>
      </c>
      <c r="E43" s="56">
        <f>VLOOKUP(C43,Active!C$21:E$973,3,FALSE)</f>
        <v>15591.057723872556</v>
      </c>
      <c r="F43" s="25" t="s">
        <v>95</v>
      </c>
      <c r="G43" s="22" t="str">
        <f t="shared" ref="G43:G74" si="10">MID(I43,3,LEN(I43)-3)</f>
        <v>54451.5281</v>
      </c>
      <c r="H43" s="48">
        <f t="shared" ref="H43:H74" si="11">1*K43</f>
        <v>15591</v>
      </c>
      <c r="I43" s="57" t="s">
        <v>387</v>
      </c>
      <c r="J43" s="58" t="s">
        <v>388</v>
      </c>
      <c r="K43" s="57" t="s">
        <v>389</v>
      </c>
      <c r="L43" s="57" t="s">
        <v>390</v>
      </c>
      <c r="M43" s="58" t="s">
        <v>312</v>
      </c>
      <c r="N43" s="58" t="s">
        <v>313</v>
      </c>
      <c r="O43" s="59" t="s">
        <v>196</v>
      </c>
      <c r="P43" s="60" t="s">
        <v>386</v>
      </c>
    </row>
    <row r="44" spans="1:16" ht="12.75" customHeight="1" thickBot="1" x14ac:dyDescent="0.25">
      <c r="A44" s="48" t="str">
        <f t="shared" si="6"/>
        <v> JAAVSO 37;44 </v>
      </c>
      <c r="B44" s="25" t="str">
        <f t="shared" si="7"/>
        <v>I</v>
      </c>
      <c r="C44" s="48">
        <f t="shared" si="8"/>
        <v>54769.677799999998</v>
      </c>
      <c r="D44" s="22" t="str">
        <f t="shared" si="9"/>
        <v>vis</v>
      </c>
      <c r="E44" s="56">
        <f>VLOOKUP(C44,Active!C$21:E$973,3,FALSE)</f>
        <v>15900.053126086559</v>
      </c>
      <c r="F44" s="25" t="s">
        <v>95</v>
      </c>
      <c r="G44" s="22" t="str">
        <f t="shared" si="10"/>
        <v>54769.6778</v>
      </c>
      <c r="H44" s="48">
        <f t="shared" si="11"/>
        <v>15900</v>
      </c>
      <c r="I44" s="57" t="s">
        <v>391</v>
      </c>
      <c r="J44" s="58" t="s">
        <v>392</v>
      </c>
      <c r="K44" s="57" t="s">
        <v>393</v>
      </c>
      <c r="L44" s="57" t="s">
        <v>394</v>
      </c>
      <c r="M44" s="58" t="s">
        <v>312</v>
      </c>
      <c r="N44" s="58" t="s">
        <v>313</v>
      </c>
      <c r="O44" s="59" t="s">
        <v>196</v>
      </c>
      <c r="P44" s="59" t="s">
        <v>395</v>
      </c>
    </row>
    <row r="45" spans="1:16" ht="12.75" customHeight="1" thickBot="1" x14ac:dyDescent="0.25">
      <c r="A45" s="48" t="str">
        <f t="shared" si="6"/>
        <v>IBVS 5875 </v>
      </c>
      <c r="B45" s="25" t="str">
        <f t="shared" si="7"/>
        <v>I</v>
      </c>
      <c r="C45" s="48">
        <f t="shared" si="8"/>
        <v>54803.657200000001</v>
      </c>
      <c r="D45" s="22" t="str">
        <f t="shared" si="9"/>
        <v>vis</v>
      </c>
      <c r="E45" s="56">
        <f>VLOOKUP(C45,Active!C$21:E$973,3,FALSE)</f>
        <v>15933.05481796303</v>
      </c>
      <c r="F45" s="25" t="s">
        <v>95</v>
      </c>
      <c r="G45" s="22" t="str">
        <f t="shared" si="10"/>
        <v>54803.6572</v>
      </c>
      <c r="H45" s="48">
        <f t="shared" si="11"/>
        <v>15933</v>
      </c>
      <c r="I45" s="57" t="s">
        <v>396</v>
      </c>
      <c r="J45" s="58" t="s">
        <v>397</v>
      </c>
      <c r="K45" s="57" t="s">
        <v>398</v>
      </c>
      <c r="L45" s="57" t="s">
        <v>399</v>
      </c>
      <c r="M45" s="58" t="s">
        <v>312</v>
      </c>
      <c r="N45" s="58" t="s">
        <v>400</v>
      </c>
      <c r="O45" s="59" t="s">
        <v>401</v>
      </c>
      <c r="P45" s="60" t="s">
        <v>402</v>
      </c>
    </row>
    <row r="46" spans="1:16" ht="12.75" customHeight="1" thickBot="1" x14ac:dyDescent="0.25">
      <c r="A46" s="48" t="str">
        <f t="shared" si="6"/>
        <v> JAAVSO 37;44 </v>
      </c>
      <c r="B46" s="25" t="str">
        <f t="shared" si="7"/>
        <v>I</v>
      </c>
      <c r="C46" s="48">
        <f t="shared" si="8"/>
        <v>54870.5838</v>
      </c>
      <c r="D46" s="22" t="str">
        <f t="shared" si="9"/>
        <v>vis</v>
      </c>
      <c r="E46" s="56">
        <f>VLOOKUP(C46,Active!C$21:E$973,3,FALSE)</f>
        <v>15998.055701779094</v>
      </c>
      <c r="F46" s="25" t="s">
        <v>95</v>
      </c>
      <c r="G46" s="22" t="str">
        <f t="shared" si="10"/>
        <v>54870.5838</v>
      </c>
      <c r="H46" s="48">
        <f t="shared" si="11"/>
        <v>15998</v>
      </c>
      <c r="I46" s="57" t="s">
        <v>403</v>
      </c>
      <c r="J46" s="58" t="s">
        <v>404</v>
      </c>
      <c r="K46" s="57" t="s">
        <v>405</v>
      </c>
      <c r="L46" s="57" t="s">
        <v>406</v>
      </c>
      <c r="M46" s="58" t="s">
        <v>312</v>
      </c>
      <c r="N46" s="58" t="s">
        <v>313</v>
      </c>
      <c r="O46" s="59" t="s">
        <v>196</v>
      </c>
      <c r="P46" s="59" t="s">
        <v>395</v>
      </c>
    </row>
    <row r="47" spans="1:16" ht="12.75" customHeight="1" thickBot="1" x14ac:dyDescent="0.25">
      <c r="A47" s="48" t="str">
        <f t="shared" si="6"/>
        <v> JAAVSO 38;120 </v>
      </c>
      <c r="B47" s="25" t="str">
        <f t="shared" si="7"/>
        <v>I</v>
      </c>
      <c r="C47" s="48">
        <f t="shared" si="8"/>
        <v>55147.556900000003</v>
      </c>
      <c r="D47" s="22" t="str">
        <f t="shared" si="9"/>
        <v>vis</v>
      </c>
      <c r="E47" s="56">
        <f>VLOOKUP(C47,Active!C$21:E$973,3,FALSE)</f>
        <v>16267.059301144303</v>
      </c>
      <c r="F47" s="25" t="s">
        <v>95</v>
      </c>
      <c r="G47" s="22" t="str">
        <f t="shared" si="10"/>
        <v>55147.5569</v>
      </c>
      <c r="H47" s="48">
        <f t="shared" si="11"/>
        <v>16267</v>
      </c>
      <c r="I47" s="57" t="s">
        <v>407</v>
      </c>
      <c r="J47" s="58" t="s">
        <v>408</v>
      </c>
      <c r="K47" s="57" t="s">
        <v>409</v>
      </c>
      <c r="L47" s="57" t="s">
        <v>410</v>
      </c>
      <c r="M47" s="58" t="s">
        <v>312</v>
      </c>
      <c r="N47" s="58" t="s">
        <v>313</v>
      </c>
      <c r="O47" s="59" t="s">
        <v>196</v>
      </c>
      <c r="P47" s="59" t="s">
        <v>411</v>
      </c>
    </row>
    <row r="48" spans="1:16" ht="12.75" customHeight="1" thickBot="1" x14ac:dyDescent="0.25">
      <c r="A48" s="48" t="str">
        <f t="shared" si="6"/>
        <v> JAAVSO 39;177 </v>
      </c>
      <c r="B48" s="25" t="str">
        <f t="shared" si="7"/>
        <v>I</v>
      </c>
      <c r="C48" s="48">
        <f t="shared" si="8"/>
        <v>55500.717299999997</v>
      </c>
      <c r="D48" s="22" t="str">
        <f t="shared" si="9"/>
        <v>vis</v>
      </c>
      <c r="E48" s="56">
        <f>VLOOKUP(C48,Active!C$21:E$973,3,FALSE)</f>
        <v>16610.058021067842</v>
      </c>
      <c r="F48" s="25" t="s">
        <v>95</v>
      </c>
      <c r="G48" s="22" t="str">
        <f t="shared" si="10"/>
        <v>55500.7173</v>
      </c>
      <c r="H48" s="48">
        <f t="shared" si="11"/>
        <v>16610</v>
      </c>
      <c r="I48" s="57" t="s">
        <v>412</v>
      </c>
      <c r="J48" s="58" t="s">
        <v>413</v>
      </c>
      <c r="K48" s="57" t="s">
        <v>414</v>
      </c>
      <c r="L48" s="57" t="s">
        <v>415</v>
      </c>
      <c r="M48" s="58" t="s">
        <v>312</v>
      </c>
      <c r="N48" s="58" t="s">
        <v>95</v>
      </c>
      <c r="O48" s="59" t="s">
        <v>416</v>
      </c>
      <c r="P48" s="59" t="s">
        <v>417</v>
      </c>
    </row>
    <row r="49" spans="1:16" ht="12.75" customHeight="1" thickBot="1" x14ac:dyDescent="0.25">
      <c r="A49" s="48" t="str">
        <f t="shared" si="6"/>
        <v>IBVS 5960 </v>
      </c>
      <c r="B49" s="25" t="str">
        <f t="shared" si="7"/>
        <v>I</v>
      </c>
      <c r="C49" s="48">
        <f t="shared" si="8"/>
        <v>55532.641100000001</v>
      </c>
      <c r="D49" s="22" t="str">
        <f t="shared" si="9"/>
        <v>vis</v>
      </c>
      <c r="E49" s="56">
        <f>VLOOKUP(C49,Active!C$21:E$973,3,FALSE)</f>
        <v>16641.063259863291</v>
      </c>
      <c r="F49" s="25" t="s">
        <v>95</v>
      </c>
      <c r="G49" s="22" t="str">
        <f t="shared" si="10"/>
        <v>55532.6411</v>
      </c>
      <c r="H49" s="48">
        <f t="shared" si="11"/>
        <v>16641</v>
      </c>
      <c r="I49" s="57" t="s">
        <v>418</v>
      </c>
      <c r="J49" s="58" t="s">
        <v>419</v>
      </c>
      <c r="K49" s="57" t="s">
        <v>420</v>
      </c>
      <c r="L49" s="57" t="s">
        <v>421</v>
      </c>
      <c r="M49" s="58" t="s">
        <v>312</v>
      </c>
      <c r="N49" s="58" t="s">
        <v>95</v>
      </c>
      <c r="O49" s="59" t="s">
        <v>300</v>
      </c>
      <c r="P49" s="60" t="s">
        <v>422</v>
      </c>
    </row>
    <row r="50" spans="1:16" ht="12.75" customHeight="1" thickBot="1" x14ac:dyDescent="0.25">
      <c r="A50" s="48" t="str">
        <f t="shared" si="6"/>
        <v>IBVS 6018 </v>
      </c>
      <c r="B50" s="25" t="str">
        <f t="shared" si="7"/>
        <v>I</v>
      </c>
      <c r="C50" s="48">
        <f t="shared" si="8"/>
        <v>55850.798999999999</v>
      </c>
      <c r="D50" s="22" t="str">
        <f t="shared" si="9"/>
        <v>vis</v>
      </c>
      <c r="E50" s="56">
        <f>VLOOKUP(C50,Active!C$21:E$973,3,FALSE)</f>
        <v>16950.06662613415</v>
      </c>
      <c r="F50" s="25" t="s">
        <v>95</v>
      </c>
      <c r="G50" s="22" t="str">
        <f t="shared" si="10"/>
        <v>55850.799</v>
      </c>
      <c r="H50" s="48">
        <f t="shared" si="11"/>
        <v>16950</v>
      </c>
      <c r="I50" s="57" t="s">
        <v>423</v>
      </c>
      <c r="J50" s="58" t="s">
        <v>424</v>
      </c>
      <c r="K50" s="57" t="s">
        <v>425</v>
      </c>
      <c r="L50" s="57" t="s">
        <v>426</v>
      </c>
      <c r="M50" s="58" t="s">
        <v>312</v>
      </c>
      <c r="N50" s="58" t="s">
        <v>87</v>
      </c>
      <c r="O50" s="59" t="s">
        <v>401</v>
      </c>
      <c r="P50" s="60" t="s">
        <v>427</v>
      </c>
    </row>
    <row r="51" spans="1:16" ht="12.75" customHeight="1" thickBot="1" x14ac:dyDescent="0.25">
      <c r="A51" s="48" t="str">
        <f t="shared" si="6"/>
        <v> JAAVSO 41;122 </v>
      </c>
      <c r="B51" s="25" t="str">
        <f t="shared" si="7"/>
        <v>I</v>
      </c>
      <c r="C51" s="48">
        <f t="shared" si="8"/>
        <v>55946.5527</v>
      </c>
      <c r="D51" s="22" t="str">
        <f t="shared" si="9"/>
        <v>vis</v>
      </c>
      <c r="E51" s="56">
        <f>VLOOKUP(C51,Active!C$21:E$973,3,FALSE)</f>
        <v>17043.065151812407</v>
      </c>
      <c r="F51" s="25" t="s">
        <v>95</v>
      </c>
      <c r="G51" s="22" t="str">
        <f t="shared" si="10"/>
        <v>55946.5527</v>
      </c>
      <c r="H51" s="48">
        <f t="shared" si="11"/>
        <v>17043</v>
      </c>
      <c r="I51" s="57" t="s">
        <v>445</v>
      </c>
      <c r="J51" s="58" t="s">
        <v>446</v>
      </c>
      <c r="K51" s="57" t="s">
        <v>447</v>
      </c>
      <c r="L51" s="57" t="s">
        <v>448</v>
      </c>
      <c r="M51" s="58" t="s">
        <v>312</v>
      </c>
      <c r="N51" s="58" t="s">
        <v>95</v>
      </c>
      <c r="O51" s="59" t="s">
        <v>196</v>
      </c>
      <c r="P51" s="59" t="s">
        <v>449</v>
      </c>
    </row>
    <row r="52" spans="1:16" ht="12.75" customHeight="1" thickBot="1" x14ac:dyDescent="0.25">
      <c r="A52" s="48" t="str">
        <f t="shared" si="6"/>
        <v>IBVS 6042 </v>
      </c>
      <c r="B52" s="25" t="str">
        <f t="shared" si="7"/>
        <v>I</v>
      </c>
      <c r="C52" s="48">
        <f t="shared" si="8"/>
        <v>56262.653599999998</v>
      </c>
      <c r="D52" s="22" t="str">
        <f t="shared" si="9"/>
        <v>vis</v>
      </c>
      <c r="E52" s="56">
        <f>VLOOKUP(C52,Active!C$21:E$973,3,FALSE)</f>
        <v>17350.070705285219</v>
      </c>
      <c r="F52" s="25" t="s">
        <v>95</v>
      </c>
      <c r="G52" s="22" t="str">
        <f t="shared" si="10"/>
        <v>56262.6536</v>
      </c>
      <c r="H52" s="48">
        <f t="shared" si="11"/>
        <v>17350</v>
      </c>
      <c r="I52" s="57" t="s">
        <v>450</v>
      </c>
      <c r="J52" s="58" t="s">
        <v>451</v>
      </c>
      <c r="K52" s="57" t="s">
        <v>452</v>
      </c>
      <c r="L52" s="57" t="s">
        <v>453</v>
      </c>
      <c r="M52" s="58" t="s">
        <v>312</v>
      </c>
      <c r="N52" s="58" t="s">
        <v>95</v>
      </c>
      <c r="O52" s="59" t="s">
        <v>300</v>
      </c>
      <c r="P52" s="60" t="s">
        <v>454</v>
      </c>
    </row>
    <row r="53" spans="1:16" ht="12.75" customHeight="1" thickBot="1" x14ac:dyDescent="0.25">
      <c r="A53" s="48" t="str">
        <f t="shared" si="6"/>
        <v> JAAVSO 42;426 </v>
      </c>
      <c r="B53" s="25" t="str">
        <f t="shared" si="7"/>
        <v>I</v>
      </c>
      <c r="C53" s="48">
        <f t="shared" si="8"/>
        <v>56610.6607</v>
      </c>
      <c r="D53" s="22" t="str">
        <f t="shared" si="9"/>
        <v>vis</v>
      </c>
      <c r="E53" s="56">
        <f>VLOOKUP(C53,Active!C$21:E$973,3,FALSE)</f>
        <v>17688.064403968045</v>
      </c>
      <c r="F53" s="25" t="s">
        <v>95</v>
      </c>
      <c r="G53" s="22" t="str">
        <f t="shared" si="10"/>
        <v>56610.6607</v>
      </c>
      <c r="H53" s="48">
        <f t="shared" si="11"/>
        <v>17688</v>
      </c>
      <c r="I53" s="57" t="s">
        <v>455</v>
      </c>
      <c r="J53" s="58" t="s">
        <v>456</v>
      </c>
      <c r="K53" s="57" t="s">
        <v>457</v>
      </c>
      <c r="L53" s="57" t="s">
        <v>458</v>
      </c>
      <c r="M53" s="58" t="s">
        <v>312</v>
      </c>
      <c r="N53" s="58" t="s">
        <v>95</v>
      </c>
      <c r="O53" s="59" t="s">
        <v>196</v>
      </c>
      <c r="P53" s="59" t="s">
        <v>459</v>
      </c>
    </row>
    <row r="54" spans="1:16" ht="12.75" customHeight="1" thickBot="1" x14ac:dyDescent="0.25">
      <c r="A54" s="48" t="str">
        <f t="shared" si="6"/>
        <v>BAVM 234 </v>
      </c>
      <c r="B54" s="25" t="str">
        <f t="shared" si="7"/>
        <v>I</v>
      </c>
      <c r="C54" s="48">
        <f t="shared" si="8"/>
        <v>56630.226900000001</v>
      </c>
      <c r="D54" s="22" t="str">
        <f t="shared" si="9"/>
        <v>vis</v>
      </c>
      <c r="E54" s="56">
        <f>VLOOKUP(C54,Active!C$21:E$973,3,FALSE)</f>
        <v>17707.067614842672</v>
      </c>
      <c r="F54" s="25" t="s">
        <v>95</v>
      </c>
      <c r="G54" s="22" t="str">
        <f t="shared" si="10"/>
        <v>56630.2269</v>
      </c>
      <c r="H54" s="48">
        <f t="shared" si="11"/>
        <v>17707</v>
      </c>
      <c r="I54" s="57" t="s">
        <v>460</v>
      </c>
      <c r="J54" s="58" t="s">
        <v>461</v>
      </c>
      <c r="K54" s="57" t="s">
        <v>462</v>
      </c>
      <c r="L54" s="57" t="s">
        <v>463</v>
      </c>
      <c r="M54" s="58" t="s">
        <v>312</v>
      </c>
      <c r="N54" s="58" t="s">
        <v>325</v>
      </c>
      <c r="O54" s="59" t="s">
        <v>432</v>
      </c>
      <c r="P54" s="60" t="s">
        <v>464</v>
      </c>
    </row>
    <row r="55" spans="1:16" ht="12.75" customHeight="1" thickBot="1" x14ac:dyDescent="0.25">
      <c r="A55" s="48" t="str">
        <f t="shared" si="6"/>
        <v>BAVM 239 </v>
      </c>
      <c r="B55" s="25" t="str">
        <f t="shared" si="7"/>
        <v>I</v>
      </c>
      <c r="C55" s="48">
        <f t="shared" si="8"/>
        <v>56978.240400000002</v>
      </c>
      <c r="D55" s="22" t="str">
        <f t="shared" si="9"/>
        <v>vis</v>
      </c>
      <c r="E55" s="56">
        <f>VLOOKUP(C55,Active!C$21:E$973,3,FALSE)</f>
        <v>18045.067529374748</v>
      </c>
      <c r="F55" s="25" t="s">
        <v>95</v>
      </c>
      <c r="G55" s="22" t="str">
        <f t="shared" si="10"/>
        <v>56978.2404</v>
      </c>
      <c r="H55" s="48">
        <f t="shared" si="11"/>
        <v>18045</v>
      </c>
      <c r="I55" s="57" t="s">
        <v>465</v>
      </c>
      <c r="J55" s="58" t="s">
        <v>466</v>
      </c>
      <c r="K55" s="57" t="s">
        <v>467</v>
      </c>
      <c r="L55" s="57" t="s">
        <v>468</v>
      </c>
      <c r="M55" s="58" t="s">
        <v>312</v>
      </c>
      <c r="N55" s="58" t="s">
        <v>325</v>
      </c>
      <c r="O55" s="59" t="s">
        <v>432</v>
      </c>
      <c r="P55" s="60" t="s">
        <v>469</v>
      </c>
    </row>
    <row r="56" spans="1:16" ht="12.75" customHeight="1" thickBot="1" x14ac:dyDescent="0.25">
      <c r="A56" s="48" t="str">
        <f t="shared" si="6"/>
        <v> AN 266.237 </v>
      </c>
      <c r="B56" s="25" t="str">
        <f t="shared" si="7"/>
        <v>I</v>
      </c>
      <c r="C56" s="48">
        <f t="shared" si="8"/>
        <v>28829.231</v>
      </c>
      <c r="D56" s="22" t="str">
        <f t="shared" si="9"/>
        <v>vis</v>
      </c>
      <c r="E56" s="56">
        <f>VLOOKUP(C56,Active!C$21:E$973,3,FALSE)</f>
        <v>-9293.9948097658762</v>
      </c>
      <c r="F56" s="25" t="s">
        <v>95</v>
      </c>
      <c r="G56" s="22" t="str">
        <f t="shared" si="10"/>
        <v>28829.231</v>
      </c>
      <c r="H56" s="48">
        <f t="shared" si="11"/>
        <v>-9294</v>
      </c>
      <c r="I56" s="57" t="s">
        <v>98</v>
      </c>
      <c r="J56" s="58" t="s">
        <v>99</v>
      </c>
      <c r="K56" s="57">
        <v>-9294</v>
      </c>
      <c r="L56" s="57" t="s">
        <v>100</v>
      </c>
      <c r="M56" s="58" t="s">
        <v>101</v>
      </c>
      <c r="N56" s="58"/>
      <c r="O56" s="59" t="s">
        <v>102</v>
      </c>
      <c r="P56" s="59" t="s">
        <v>103</v>
      </c>
    </row>
    <row r="57" spans="1:16" ht="12.75" customHeight="1" thickBot="1" x14ac:dyDescent="0.25">
      <c r="A57" s="48" t="str">
        <f t="shared" si="6"/>
        <v> AN 266.237 </v>
      </c>
      <c r="B57" s="25" t="str">
        <f t="shared" si="7"/>
        <v>I</v>
      </c>
      <c r="C57" s="48">
        <f t="shared" si="8"/>
        <v>28832.312000000002</v>
      </c>
      <c r="D57" s="22" t="str">
        <f t="shared" si="9"/>
        <v>vis</v>
      </c>
      <c r="E57" s="56">
        <f>VLOOKUP(C57,Active!C$21:E$973,3,FALSE)</f>
        <v>-9291.0024610878118</v>
      </c>
      <c r="F57" s="25" t="s">
        <v>95</v>
      </c>
      <c r="G57" s="22" t="str">
        <f t="shared" si="10"/>
        <v>28832.312</v>
      </c>
      <c r="H57" s="48">
        <f t="shared" si="11"/>
        <v>-9291</v>
      </c>
      <c r="I57" s="57" t="s">
        <v>104</v>
      </c>
      <c r="J57" s="58" t="s">
        <v>105</v>
      </c>
      <c r="K57" s="57">
        <v>-9291</v>
      </c>
      <c r="L57" s="57" t="s">
        <v>97</v>
      </c>
      <c r="M57" s="58" t="s">
        <v>101</v>
      </c>
      <c r="N57" s="58"/>
      <c r="O57" s="59" t="s">
        <v>102</v>
      </c>
      <c r="P57" s="59" t="s">
        <v>103</v>
      </c>
    </row>
    <row r="58" spans="1:16" ht="12.75" customHeight="1" thickBot="1" x14ac:dyDescent="0.25">
      <c r="A58" s="48" t="str">
        <f t="shared" si="6"/>
        <v> AN 266.237 </v>
      </c>
      <c r="B58" s="25" t="str">
        <f t="shared" si="7"/>
        <v>I</v>
      </c>
      <c r="C58" s="48">
        <f t="shared" si="8"/>
        <v>28833.357</v>
      </c>
      <c r="D58" s="22" t="str">
        <f t="shared" si="9"/>
        <v>vis</v>
      </c>
      <c r="E58" s="56">
        <f>VLOOKUP(C58,Active!C$21:E$973,3,FALSE)</f>
        <v>-9289.9875294524427</v>
      </c>
      <c r="F58" s="25" t="s">
        <v>95</v>
      </c>
      <c r="G58" s="22" t="str">
        <f t="shared" si="10"/>
        <v>28833.357</v>
      </c>
      <c r="H58" s="48">
        <f t="shared" si="11"/>
        <v>-9290</v>
      </c>
      <c r="I58" s="57" t="s">
        <v>106</v>
      </c>
      <c r="J58" s="58" t="s">
        <v>107</v>
      </c>
      <c r="K58" s="57">
        <v>-9290</v>
      </c>
      <c r="L58" s="57" t="s">
        <v>108</v>
      </c>
      <c r="M58" s="58" t="s">
        <v>101</v>
      </c>
      <c r="N58" s="58"/>
      <c r="O58" s="59" t="s">
        <v>102</v>
      </c>
      <c r="P58" s="59" t="s">
        <v>103</v>
      </c>
    </row>
    <row r="59" spans="1:16" ht="12.75" customHeight="1" thickBot="1" x14ac:dyDescent="0.25">
      <c r="A59" s="48" t="str">
        <f t="shared" si="6"/>
        <v> AN 266.237 </v>
      </c>
      <c r="B59" s="25" t="str">
        <f t="shared" si="7"/>
        <v>I</v>
      </c>
      <c r="C59" s="48">
        <f t="shared" si="8"/>
        <v>28834.39</v>
      </c>
      <c r="D59" s="22" t="str">
        <f t="shared" si="9"/>
        <v>vis</v>
      </c>
      <c r="E59" s="56">
        <f>VLOOKUP(C59,Active!C$21:E$973,3,FALSE)</f>
        <v>-9288.9842525344175</v>
      </c>
      <c r="F59" s="25" t="s">
        <v>95</v>
      </c>
      <c r="G59" s="22" t="str">
        <f t="shared" si="10"/>
        <v>28834.390</v>
      </c>
      <c r="H59" s="48">
        <f t="shared" si="11"/>
        <v>-9289</v>
      </c>
      <c r="I59" s="57" t="s">
        <v>109</v>
      </c>
      <c r="J59" s="58" t="s">
        <v>110</v>
      </c>
      <c r="K59" s="57">
        <v>-9289</v>
      </c>
      <c r="L59" s="57" t="s">
        <v>111</v>
      </c>
      <c r="M59" s="58" t="s">
        <v>101</v>
      </c>
      <c r="N59" s="58"/>
      <c r="O59" s="59" t="s">
        <v>102</v>
      </c>
      <c r="P59" s="59" t="s">
        <v>103</v>
      </c>
    </row>
    <row r="60" spans="1:16" ht="12.75" customHeight="1" thickBot="1" x14ac:dyDescent="0.25">
      <c r="A60" s="48" t="str">
        <f t="shared" si="6"/>
        <v> AN 266.237 </v>
      </c>
      <c r="B60" s="25" t="str">
        <f t="shared" si="7"/>
        <v>I</v>
      </c>
      <c r="C60" s="48">
        <f t="shared" si="8"/>
        <v>28837.455999999998</v>
      </c>
      <c r="D60" s="22" t="str">
        <f t="shared" si="9"/>
        <v>vis</v>
      </c>
      <c r="E60" s="56">
        <f>VLOOKUP(C60,Active!C$21:E$973,3,FALSE)</f>
        <v>-9286.0064722530333</v>
      </c>
      <c r="F60" s="25" t="s">
        <v>95</v>
      </c>
      <c r="G60" s="22" t="str">
        <f t="shared" si="10"/>
        <v>28837.456</v>
      </c>
      <c r="H60" s="48">
        <f t="shared" si="11"/>
        <v>-9286</v>
      </c>
      <c r="I60" s="57" t="s">
        <v>112</v>
      </c>
      <c r="J60" s="58" t="s">
        <v>113</v>
      </c>
      <c r="K60" s="57">
        <v>-9286</v>
      </c>
      <c r="L60" s="57" t="s">
        <v>114</v>
      </c>
      <c r="M60" s="58" t="s">
        <v>101</v>
      </c>
      <c r="N60" s="58"/>
      <c r="O60" s="59" t="s">
        <v>102</v>
      </c>
      <c r="P60" s="59" t="s">
        <v>103</v>
      </c>
    </row>
    <row r="61" spans="1:16" ht="12.75" customHeight="1" thickBot="1" x14ac:dyDescent="0.25">
      <c r="A61" s="48" t="str">
        <f t="shared" si="6"/>
        <v> AN 266.237 </v>
      </c>
      <c r="B61" s="25" t="str">
        <f t="shared" si="7"/>
        <v>I</v>
      </c>
      <c r="C61" s="48">
        <f t="shared" si="8"/>
        <v>28865.261999999999</v>
      </c>
      <c r="D61" s="22" t="str">
        <f t="shared" si="9"/>
        <v>vis</v>
      </c>
      <c r="E61" s="56">
        <f>VLOOKUP(C61,Active!C$21:E$973,3,FALSE)</f>
        <v>-9259.0005497141701</v>
      </c>
      <c r="F61" s="25" t="s">
        <v>95</v>
      </c>
      <c r="G61" s="22" t="str">
        <f t="shared" si="10"/>
        <v>28865.262</v>
      </c>
      <c r="H61" s="48">
        <f t="shared" si="11"/>
        <v>-9259</v>
      </c>
      <c r="I61" s="57" t="s">
        <v>115</v>
      </c>
      <c r="J61" s="58" t="s">
        <v>116</v>
      </c>
      <c r="K61" s="57">
        <v>-9259</v>
      </c>
      <c r="L61" s="57" t="s">
        <v>117</v>
      </c>
      <c r="M61" s="58" t="s">
        <v>101</v>
      </c>
      <c r="N61" s="58"/>
      <c r="O61" s="59" t="s">
        <v>102</v>
      </c>
      <c r="P61" s="59" t="s">
        <v>103</v>
      </c>
    </row>
    <row r="62" spans="1:16" ht="12.75" customHeight="1" thickBot="1" x14ac:dyDescent="0.25">
      <c r="A62" s="48" t="str">
        <f t="shared" si="6"/>
        <v> AN 266.237 </v>
      </c>
      <c r="B62" s="25" t="str">
        <f t="shared" si="7"/>
        <v>I</v>
      </c>
      <c r="C62" s="48">
        <f t="shared" si="8"/>
        <v>28866.291000000001</v>
      </c>
      <c r="D62" s="22" t="str">
        <f t="shared" si="9"/>
        <v>vis</v>
      </c>
      <c r="E62" s="56">
        <f>VLOOKUP(C62,Active!C$21:E$973,3,FALSE)</f>
        <v>-9258.0011577019231</v>
      </c>
      <c r="F62" s="25" t="s">
        <v>95</v>
      </c>
      <c r="G62" s="22" t="str">
        <f t="shared" si="10"/>
        <v>28866.291</v>
      </c>
      <c r="H62" s="48">
        <f t="shared" si="11"/>
        <v>-9258</v>
      </c>
      <c r="I62" s="57" t="s">
        <v>118</v>
      </c>
      <c r="J62" s="58" t="s">
        <v>119</v>
      </c>
      <c r="K62" s="57">
        <v>-9258</v>
      </c>
      <c r="L62" s="57" t="s">
        <v>117</v>
      </c>
      <c r="M62" s="58" t="s">
        <v>101</v>
      </c>
      <c r="N62" s="58"/>
      <c r="O62" s="59" t="s">
        <v>102</v>
      </c>
      <c r="P62" s="59" t="s">
        <v>103</v>
      </c>
    </row>
    <row r="63" spans="1:16" ht="12.75" customHeight="1" thickBot="1" x14ac:dyDescent="0.25">
      <c r="A63" s="48" t="str">
        <f t="shared" si="6"/>
        <v> AN 266.237 </v>
      </c>
      <c r="B63" s="25" t="str">
        <f t="shared" si="7"/>
        <v>I</v>
      </c>
      <c r="C63" s="48">
        <f t="shared" si="8"/>
        <v>28867.325000000001</v>
      </c>
      <c r="D63" s="22" t="str">
        <f t="shared" si="9"/>
        <v>vis</v>
      </c>
      <c r="E63" s="56">
        <f>VLOOKUP(C63,Active!C$21:E$973,3,FALSE)</f>
        <v>-9256.9969095574506</v>
      </c>
      <c r="F63" s="25" t="s">
        <v>95</v>
      </c>
      <c r="G63" s="22" t="str">
        <f t="shared" si="10"/>
        <v>28867.325</v>
      </c>
      <c r="H63" s="48">
        <f t="shared" si="11"/>
        <v>-9257</v>
      </c>
      <c r="I63" s="57" t="s">
        <v>120</v>
      </c>
      <c r="J63" s="58" t="s">
        <v>121</v>
      </c>
      <c r="K63" s="57">
        <v>-9257</v>
      </c>
      <c r="L63" s="57" t="s">
        <v>122</v>
      </c>
      <c r="M63" s="58" t="s">
        <v>101</v>
      </c>
      <c r="N63" s="58"/>
      <c r="O63" s="59" t="s">
        <v>102</v>
      </c>
      <c r="P63" s="59" t="s">
        <v>103</v>
      </c>
    </row>
    <row r="64" spans="1:16" ht="12.75" customHeight="1" thickBot="1" x14ac:dyDescent="0.25">
      <c r="A64" s="48" t="str">
        <f t="shared" si="6"/>
        <v> AN 266.237 </v>
      </c>
      <c r="B64" s="25" t="str">
        <f t="shared" si="7"/>
        <v>I</v>
      </c>
      <c r="C64" s="48">
        <f t="shared" si="8"/>
        <v>28897.171999999999</v>
      </c>
      <c r="D64" s="22" t="str">
        <f t="shared" si="9"/>
        <v>vis</v>
      </c>
      <c r="E64" s="56">
        <f>VLOOKUP(C64,Active!C$21:E$973,3,FALSE)</f>
        <v>-9228.0087138436702</v>
      </c>
      <c r="F64" s="25" t="s">
        <v>95</v>
      </c>
      <c r="G64" s="22" t="str">
        <f t="shared" si="10"/>
        <v>28897.172</v>
      </c>
      <c r="H64" s="48">
        <f t="shared" si="11"/>
        <v>-9228</v>
      </c>
      <c r="I64" s="57" t="s">
        <v>123</v>
      </c>
      <c r="J64" s="58" t="s">
        <v>124</v>
      </c>
      <c r="K64" s="57">
        <v>-9228</v>
      </c>
      <c r="L64" s="57" t="s">
        <v>125</v>
      </c>
      <c r="M64" s="58" t="s">
        <v>101</v>
      </c>
      <c r="N64" s="58"/>
      <c r="O64" s="59" t="s">
        <v>102</v>
      </c>
      <c r="P64" s="59" t="s">
        <v>103</v>
      </c>
    </row>
    <row r="65" spans="1:16" ht="12.75" customHeight="1" thickBot="1" x14ac:dyDescent="0.25">
      <c r="A65" s="48" t="str">
        <f t="shared" si="6"/>
        <v> AN 266.237 </v>
      </c>
      <c r="B65" s="25" t="str">
        <f t="shared" si="7"/>
        <v>I</v>
      </c>
      <c r="C65" s="48">
        <f t="shared" si="8"/>
        <v>28899.23</v>
      </c>
      <c r="D65" s="22" t="str">
        <f t="shared" si="9"/>
        <v>vis</v>
      </c>
      <c r="E65" s="56">
        <f>VLOOKUP(C65,Active!C$21:E$973,3,FALSE)</f>
        <v>-9226.0099298191781</v>
      </c>
      <c r="F65" s="25" t="s">
        <v>95</v>
      </c>
      <c r="G65" s="22" t="str">
        <f t="shared" si="10"/>
        <v>28899.230</v>
      </c>
      <c r="H65" s="48">
        <f t="shared" si="11"/>
        <v>-9226</v>
      </c>
      <c r="I65" s="57" t="s">
        <v>126</v>
      </c>
      <c r="J65" s="58" t="s">
        <v>127</v>
      </c>
      <c r="K65" s="57">
        <v>-9226</v>
      </c>
      <c r="L65" s="57" t="s">
        <v>128</v>
      </c>
      <c r="M65" s="58" t="s">
        <v>101</v>
      </c>
      <c r="N65" s="58"/>
      <c r="O65" s="59" t="s">
        <v>102</v>
      </c>
      <c r="P65" s="59" t="s">
        <v>103</v>
      </c>
    </row>
    <row r="66" spans="1:16" ht="12.75" customHeight="1" thickBot="1" x14ac:dyDescent="0.25">
      <c r="A66" s="48" t="str">
        <f t="shared" si="6"/>
        <v> AN 266.237 </v>
      </c>
      <c r="B66" s="25" t="str">
        <f t="shared" si="7"/>
        <v>I</v>
      </c>
      <c r="C66" s="48">
        <f t="shared" si="8"/>
        <v>28902.32</v>
      </c>
      <c r="D66" s="22" t="str">
        <f t="shared" si="9"/>
        <v>vis</v>
      </c>
      <c r="E66" s="56">
        <f>VLOOKUP(C66,Active!C$21:E$973,3,FALSE)</f>
        <v>-9223.0088401031062</v>
      </c>
      <c r="F66" s="25" t="s">
        <v>95</v>
      </c>
      <c r="G66" s="22" t="str">
        <f t="shared" si="10"/>
        <v>28902.320</v>
      </c>
      <c r="H66" s="48">
        <f t="shared" si="11"/>
        <v>-9223</v>
      </c>
      <c r="I66" s="57" t="s">
        <v>129</v>
      </c>
      <c r="J66" s="58" t="s">
        <v>130</v>
      </c>
      <c r="K66" s="57">
        <v>-9223</v>
      </c>
      <c r="L66" s="57" t="s">
        <v>125</v>
      </c>
      <c r="M66" s="58" t="s">
        <v>101</v>
      </c>
      <c r="N66" s="58"/>
      <c r="O66" s="59" t="s">
        <v>102</v>
      </c>
      <c r="P66" s="59" t="s">
        <v>103</v>
      </c>
    </row>
    <row r="67" spans="1:16" ht="12.75" customHeight="1" thickBot="1" x14ac:dyDescent="0.25">
      <c r="A67" s="48" t="str">
        <f t="shared" si="6"/>
        <v> AN 266.237 </v>
      </c>
      <c r="B67" s="25" t="str">
        <f t="shared" si="7"/>
        <v>I</v>
      </c>
      <c r="C67" s="48">
        <f t="shared" si="8"/>
        <v>28934.240000000002</v>
      </c>
      <c r="D67" s="22" t="str">
        <f t="shared" si="9"/>
        <v>vis</v>
      </c>
      <c r="E67" s="56">
        <f>VLOOKUP(C67,Active!C$21:E$973,3,FALSE)</f>
        <v>-9192.0072919681497</v>
      </c>
      <c r="F67" s="25" t="s">
        <v>95</v>
      </c>
      <c r="G67" s="22" t="str">
        <f t="shared" si="10"/>
        <v>28934.240</v>
      </c>
      <c r="H67" s="48">
        <f t="shared" si="11"/>
        <v>-9192</v>
      </c>
      <c r="I67" s="57" t="s">
        <v>131</v>
      </c>
      <c r="J67" s="58" t="s">
        <v>132</v>
      </c>
      <c r="K67" s="57">
        <v>-9192</v>
      </c>
      <c r="L67" s="57" t="s">
        <v>133</v>
      </c>
      <c r="M67" s="58" t="s">
        <v>101</v>
      </c>
      <c r="N67" s="58"/>
      <c r="O67" s="59" t="s">
        <v>102</v>
      </c>
      <c r="P67" s="59" t="s">
        <v>103</v>
      </c>
    </row>
    <row r="68" spans="1:16" ht="12.75" customHeight="1" thickBot="1" x14ac:dyDescent="0.25">
      <c r="A68" s="48" t="str">
        <f t="shared" si="6"/>
        <v> AN 266.237 </v>
      </c>
      <c r="B68" s="25" t="str">
        <f t="shared" si="7"/>
        <v>I</v>
      </c>
      <c r="C68" s="48">
        <f t="shared" si="8"/>
        <v>28935.260999999999</v>
      </c>
      <c r="D68" s="22" t="str">
        <f t="shared" si="9"/>
        <v>vis</v>
      </c>
      <c r="E68" s="56">
        <f>VLOOKUP(C68,Active!C$21:E$973,3,FALSE)</f>
        <v>-9191.0156697674702</v>
      </c>
      <c r="F68" s="25" t="s">
        <v>95</v>
      </c>
      <c r="G68" s="22" t="str">
        <f t="shared" si="10"/>
        <v>28935.261</v>
      </c>
      <c r="H68" s="48">
        <f t="shared" si="11"/>
        <v>-9191</v>
      </c>
      <c r="I68" s="57" t="s">
        <v>134</v>
      </c>
      <c r="J68" s="58" t="s">
        <v>135</v>
      </c>
      <c r="K68" s="57">
        <v>-9191</v>
      </c>
      <c r="L68" s="57" t="s">
        <v>136</v>
      </c>
      <c r="M68" s="58" t="s">
        <v>101</v>
      </c>
      <c r="N68" s="58"/>
      <c r="O68" s="59" t="s">
        <v>102</v>
      </c>
      <c r="P68" s="59" t="s">
        <v>103</v>
      </c>
    </row>
    <row r="69" spans="1:16" ht="12.75" customHeight="1" thickBot="1" x14ac:dyDescent="0.25">
      <c r="A69" s="48" t="str">
        <f t="shared" si="6"/>
        <v> AN 266.237 </v>
      </c>
      <c r="B69" s="25" t="str">
        <f t="shared" si="7"/>
        <v>I</v>
      </c>
      <c r="C69" s="48">
        <f t="shared" si="8"/>
        <v>28936.307000000001</v>
      </c>
      <c r="D69" s="22" t="str">
        <f t="shared" si="9"/>
        <v>vis</v>
      </c>
      <c r="E69" s="56">
        <f>VLOOKUP(C69,Active!C$21:E$973,3,FALSE)</f>
        <v>-9189.9997669056538</v>
      </c>
      <c r="F69" s="25" t="s">
        <v>95</v>
      </c>
      <c r="G69" s="22" t="str">
        <f t="shared" si="10"/>
        <v>28936.307</v>
      </c>
      <c r="H69" s="48">
        <f t="shared" si="11"/>
        <v>-9190</v>
      </c>
      <c r="I69" s="57" t="s">
        <v>137</v>
      </c>
      <c r="J69" s="58" t="s">
        <v>138</v>
      </c>
      <c r="K69" s="57">
        <v>-9190</v>
      </c>
      <c r="L69" s="57" t="s">
        <v>139</v>
      </c>
      <c r="M69" s="58" t="s">
        <v>101</v>
      </c>
      <c r="N69" s="58"/>
      <c r="O69" s="59" t="s">
        <v>102</v>
      </c>
      <c r="P69" s="59" t="s">
        <v>103</v>
      </c>
    </row>
    <row r="70" spans="1:16" ht="12.75" customHeight="1" thickBot="1" x14ac:dyDescent="0.25">
      <c r="A70" s="48" t="str">
        <f t="shared" si="6"/>
        <v> AN 266.237 </v>
      </c>
      <c r="B70" s="25" t="str">
        <f t="shared" si="7"/>
        <v>I</v>
      </c>
      <c r="C70" s="48">
        <f t="shared" si="8"/>
        <v>28937.312999999998</v>
      </c>
      <c r="D70" s="22" t="str">
        <f t="shared" si="9"/>
        <v>vis</v>
      </c>
      <c r="E70" s="56">
        <f>VLOOKUP(C70,Active!C$21:E$973,3,FALSE)</f>
        <v>-9189.0227131016527</v>
      </c>
      <c r="F70" s="25" t="s">
        <v>95</v>
      </c>
      <c r="G70" s="22" t="str">
        <f t="shared" si="10"/>
        <v>28937.313</v>
      </c>
      <c r="H70" s="48">
        <f t="shared" si="11"/>
        <v>-9189</v>
      </c>
      <c r="I70" s="57" t="s">
        <v>140</v>
      </c>
      <c r="J70" s="58" t="s">
        <v>141</v>
      </c>
      <c r="K70" s="57">
        <v>-9189</v>
      </c>
      <c r="L70" s="57" t="s">
        <v>142</v>
      </c>
      <c r="M70" s="58" t="s">
        <v>101</v>
      </c>
      <c r="N70" s="58"/>
      <c r="O70" s="59" t="s">
        <v>102</v>
      </c>
      <c r="P70" s="59" t="s">
        <v>103</v>
      </c>
    </row>
    <row r="71" spans="1:16" ht="12.75" customHeight="1" thickBot="1" x14ac:dyDescent="0.25">
      <c r="A71" s="48" t="str">
        <f t="shared" si="6"/>
        <v> AJ 71.528 </v>
      </c>
      <c r="B71" s="25" t="str">
        <f t="shared" si="7"/>
        <v>I</v>
      </c>
      <c r="C71" s="48">
        <f t="shared" si="8"/>
        <v>37572.809600000001</v>
      </c>
      <c r="D71" s="22" t="str">
        <f t="shared" si="9"/>
        <v>vis</v>
      </c>
      <c r="E71" s="56">
        <f>VLOOKUP(C71,Active!C$21:E$973,3,FALSE)</f>
        <v>-802.00004661886896</v>
      </c>
      <c r="F71" s="25" t="s">
        <v>95</v>
      </c>
      <c r="G71" s="22" t="str">
        <f t="shared" si="10"/>
        <v>37572.8096</v>
      </c>
      <c r="H71" s="48">
        <f t="shared" si="11"/>
        <v>-802</v>
      </c>
      <c r="I71" s="57" t="s">
        <v>143</v>
      </c>
      <c r="J71" s="58" t="s">
        <v>144</v>
      </c>
      <c r="K71" s="57">
        <v>-802</v>
      </c>
      <c r="L71" s="57" t="s">
        <v>145</v>
      </c>
      <c r="M71" s="58" t="s">
        <v>146</v>
      </c>
      <c r="N71" s="58" t="s">
        <v>147</v>
      </c>
      <c r="O71" s="59" t="s">
        <v>148</v>
      </c>
      <c r="P71" s="59" t="s">
        <v>149</v>
      </c>
    </row>
    <row r="72" spans="1:16" ht="12.75" customHeight="1" thickBot="1" x14ac:dyDescent="0.25">
      <c r="A72" s="48" t="str">
        <f t="shared" si="6"/>
        <v> AJ 71.528 </v>
      </c>
      <c r="B72" s="25" t="str">
        <f t="shared" si="7"/>
        <v>I</v>
      </c>
      <c r="C72" s="48">
        <f t="shared" si="8"/>
        <v>37637.676099999997</v>
      </c>
      <c r="D72" s="22" t="str">
        <f t="shared" si="9"/>
        <v>vis</v>
      </c>
      <c r="E72" s="56">
        <f>VLOOKUP(C72,Active!C$21:E$973,3,FALSE)</f>
        <v>-738.99998640283275</v>
      </c>
      <c r="F72" s="25" t="s">
        <v>95</v>
      </c>
      <c r="G72" s="22" t="str">
        <f t="shared" si="10"/>
        <v>37637.6761</v>
      </c>
      <c r="H72" s="48">
        <f t="shared" si="11"/>
        <v>-739</v>
      </c>
      <c r="I72" s="57" t="s">
        <v>150</v>
      </c>
      <c r="J72" s="58" t="s">
        <v>151</v>
      </c>
      <c r="K72" s="57">
        <v>-739</v>
      </c>
      <c r="L72" s="57" t="s">
        <v>152</v>
      </c>
      <c r="M72" s="58" t="s">
        <v>146</v>
      </c>
      <c r="N72" s="58" t="s">
        <v>147</v>
      </c>
      <c r="O72" s="59" t="s">
        <v>148</v>
      </c>
      <c r="P72" s="59" t="s">
        <v>149</v>
      </c>
    </row>
    <row r="73" spans="1:16" ht="12.75" customHeight="1" thickBot="1" x14ac:dyDescent="0.25">
      <c r="A73" s="48" t="str">
        <f t="shared" si="6"/>
        <v> AJ 71.528 </v>
      </c>
      <c r="B73" s="25" t="str">
        <f t="shared" si="7"/>
        <v>I</v>
      </c>
      <c r="C73" s="48">
        <f t="shared" si="8"/>
        <v>37639.7353</v>
      </c>
      <c r="D73" s="22" t="str">
        <f t="shared" si="9"/>
        <v>vis</v>
      </c>
      <c r="E73" s="56">
        <f>VLOOKUP(C73,Active!C$21:E$973,3,FALSE)</f>
        <v>-737.00003690660469</v>
      </c>
      <c r="F73" s="25" t="s">
        <v>95</v>
      </c>
      <c r="G73" s="22" t="str">
        <f t="shared" si="10"/>
        <v>37639.7353</v>
      </c>
      <c r="H73" s="48">
        <f t="shared" si="11"/>
        <v>-737</v>
      </c>
      <c r="I73" s="57" t="s">
        <v>153</v>
      </c>
      <c r="J73" s="58" t="s">
        <v>154</v>
      </c>
      <c r="K73" s="57">
        <v>-737</v>
      </c>
      <c r="L73" s="57" t="s">
        <v>145</v>
      </c>
      <c r="M73" s="58" t="s">
        <v>146</v>
      </c>
      <c r="N73" s="58" t="s">
        <v>147</v>
      </c>
      <c r="O73" s="59" t="s">
        <v>148</v>
      </c>
      <c r="P73" s="59" t="s">
        <v>149</v>
      </c>
    </row>
    <row r="74" spans="1:16" ht="12.75" customHeight="1" thickBot="1" x14ac:dyDescent="0.25">
      <c r="A74" s="48" t="str">
        <f t="shared" si="6"/>
        <v> AJ 71.528 </v>
      </c>
      <c r="B74" s="25" t="str">
        <f t="shared" si="7"/>
        <v>I</v>
      </c>
      <c r="C74" s="48">
        <f t="shared" si="8"/>
        <v>37984.660000000003</v>
      </c>
      <c r="D74" s="22" t="str">
        <f t="shared" si="9"/>
        <v>vis</v>
      </c>
      <c r="E74" s="56">
        <f>VLOOKUP(C74,Active!C$21:E$973,3,FALSE)</f>
        <v>-402.00004661886601</v>
      </c>
      <c r="F74" s="25" t="s">
        <v>95</v>
      </c>
      <c r="G74" s="22" t="str">
        <f t="shared" si="10"/>
        <v>37984.6600</v>
      </c>
      <c r="H74" s="48">
        <f t="shared" si="11"/>
        <v>-402</v>
      </c>
      <c r="I74" s="57" t="s">
        <v>155</v>
      </c>
      <c r="J74" s="58" t="s">
        <v>156</v>
      </c>
      <c r="K74" s="57">
        <v>-402</v>
      </c>
      <c r="L74" s="57" t="s">
        <v>145</v>
      </c>
      <c r="M74" s="58" t="s">
        <v>146</v>
      </c>
      <c r="N74" s="58" t="s">
        <v>147</v>
      </c>
      <c r="O74" s="59" t="s">
        <v>148</v>
      </c>
      <c r="P74" s="59" t="s">
        <v>149</v>
      </c>
    </row>
    <row r="75" spans="1:16" ht="12.75" customHeight="1" thickBot="1" x14ac:dyDescent="0.25">
      <c r="A75" s="48" t="str">
        <f t="shared" ref="A75:A102" si="12">P75</f>
        <v> AJ 71.528 </v>
      </c>
      <c r="B75" s="25" t="str">
        <f t="shared" ref="B75:B102" si="13">IF(H75=INT(H75),"I","II")</f>
        <v>I</v>
      </c>
      <c r="C75" s="48">
        <f t="shared" ref="C75:C102" si="14">1*G75</f>
        <v>38398.567900000002</v>
      </c>
      <c r="D75" s="22" t="str">
        <f t="shared" ref="D75:D102" si="15">VLOOKUP(F75,I$1:J$5,2,FALSE)</f>
        <v>vis</v>
      </c>
      <c r="E75" s="56">
        <f>VLOOKUP(C75,Active!C$21:E$973,3,FALSE)</f>
        <v>-1.7482075998313184E-3</v>
      </c>
      <c r="F75" s="25" t="s">
        <v>95</v>
      </c>
      <c r="G75" s="22" t="str">
        <f t="shared" ref="G75:G102" si="16">MID(I75,3,LEN(I75)-3)</f>
        <v>38398.5679</v>
      </c>
      <c r="H75" s="48">
        <f t="shared" ref="H75:H102" si="17">1*K75</f>
        <v>0</v>
      </c>
      <c r="I75" s="57" t="s">
        <v>157</v>
      </c>
      <c r="J75" s="58" t="s">
        <v>158</v>
      </c>
      <c r="K75" s="57">
        <v>0</v>
      </c>
      <c r="L75" s="57" t="s">
        <v>159</v>
      </c>
      <c r="M75" s="58" t="s">
        <v>146</v>
      </c>
      <c r="N75" s="58" t="s">
        <v>147</v>
      </c>
      <c r="O75" s="59" t="s">
        <v>148</v>
      </c>
      <c r="P75" s="59" t="s">
        <v>149</v>
      </c>
    </row>
    <row r="76" spans="1:16" ht="12.75" customHeight="1" thickBot="1" x14ac:dyDescent="0.25">
      <c r="A76" s="48" t="str">
        <f t="shared" si="12"/>
        <v> AOEB 8 </v>
      </c>
      <c r="B76" s="25" t="str">
        <f t="shared" si="13"/>
        <v>I</v>
      </c>
      <c r="C76" s="48">
        <f t="shared" si="14"/>
        <v>43026.748</v>
      </c>
      <c r="D76" s="22" t="str">
        <f t="shared" si="15"/>
        <v>vis</v>
      </c>
      <c r="E76" s="56">
        <f>VLOOKUP(C76,Active!C$21:E$973,3,FALSE)</f>
        <v>4495.0091586653798</v>
      </c>
      <c r="F76" s="25" t="s">
        <v>95</v>
      </c>
      <c r="G76" s="22" t="str">
        <f t="shared" si="16"/>
        <v>43026.748</v>
      </c>
      <c r="H76" s="48">
        <f t="shared" si="17"/>
        <v>4495</v>
      </c>
      <c r="I76" s="57" t="s">
        <v>185</v>
      </c>
      <c r="J76" s="58" t="s">
        <v>186</v>
      </c>
      <c r="K76" s="57">
        <v>4495</v>
      </c>
      <c r="L76" s="57" t="s">
        <v>187</v>
      </c>
      <c r="M76" s="58" t="s">
        <v>101</v>
      </c>
      <c r="N76" s="58"/>
      <c r="O76" s="59" t="s">
        <v>188</v>
      </c>
      <c r="P76" s="59" t="s">
        <v>189</v>
      </c>
    </row>
    <row r="77" spans="1:16" ht="12.75" customHeight="1" thickBot="1" x14ac:dyDescent="0.25">
      <c r="A77" s="48" t="str">
        <f t="shared" si="12"/>
        <v> AOEB 8 </v>
      </c>
      <c r="B77" s="25" t="str">
        <f t="shared" si="13"/>
        <v>I</v>
      </c>
      <c r="C77" s="48">
        <f t="shared" si="14"/>
        <v>43026.756000000001</v>
      </c>
      <c r="D77" s="22" t="str">
        <f t="shared" si="15"/>
        <v>vis</v>
      </c>
      <c r="E77" s="56">
        <f>VLOOKUP(C77,Active!C$21:E$973,3,FALSE)</f>
        <v>4495.0169284769436</v>
      </c>
      <c r="F77" s="25" t="s">
        <v>95</v>
      </c>
      <c r="G77" s="22" t="str">
        <f t="shared" si="16"/>
        <v>43026.756</v>
      </c>
      <c r="H77" s="48">
        <f t="shared" si="17"/>
        <v>4495</v>
      </c>
      <c r="I77" s="57" t="s">
        <v>190</v>
      </c>
      <c r="J77" s="58" t="s">
        <v>191</v>
      </c>
      <c r="K77" s="57">
        <v>4495</v>
      </c>
      <c r="L77" s="57" t="s">
        <v>192</v>
      </c>
      <c r="M77" s="58" t="s">
        <v>101</v>
      </c>
      <c r="N77" s="58"/>
      <c r="O77" s="59" t="s">
        <v>193</v>
      </c>
      <c r="P77" s="59" t="s">
        <v>189</v>
      </c>
    </row>
    <row r="78" spans="1:16" ht="12.75" customHeight="1" thickBot="1" x14ac:dyDescent="0.25">
      <c r="A78" s="48" t="str">
        <f t="shared" si="12"/>
        <v> AOEB 8 </v>
      </c>
      <c r="B78" s="25" t="str">
        <f t="shared" si="13"/>
        <v>I</v>
      </c>
      <c r="C78" s="48">
        <f t="shared" si="14"/>
        <v>43028.813999999998</v>
      </c>
      <c r="D78" s="22" t="str">
        <f t="shared" si="15"/>
        <v>vis</v>
      </c>
      <c r="E78" s="56">
        <f>VLOOKUP(C78,Active!C$21:E$973,3,FALSE)</f>
        <v>4497.0157125014312</v>
      </c>
      <c r="F78" s="25" t="s">
        <v>95</v>
      </c>
      <c r="G78" s="22" t="str">
        <f t="shared" si="16"/>
        <v>43028.814</v>
      </c>
      <c r="H78" s="48">
        <f t="shared" si="17"/>
        <v>4497</v>
      </c>
      <c r="I78" s="57" t="s">
        <v>194</v>
      </c>
      <c r="J78" s="58" t="s">
        <v>195</v>
      </c>
      <c r="K78" s="57">
        <v>4497</v>
      </c>
      <c r="L78" s="57" t="s">
        <v>111</v>
      </c>
      <c r="M78" s="58" t="s">
        <v>101</v>
      </c>
      <c r="N78" s="58"/>
      <c r="O78" s="59" t="s">
        <v>196</v>
      </c>
      <c r="P78" s="59" t="s">
        <v>189</v>
      </c>
    </row>
    <row r="79" spans="1:16" ht="12.75" customHeight="1" thickBot="1" x14ac:dyDescent="0.25">
      <c r="A79" s="48" t="str">
        <f t="shared" si="12"/>
        <v> AOEB 8 </v>
      </c>
      <c r="B79" s="25" t="str">
        <f t="shared" si="13"/>
        <v>I</v>
      </c>
      <c r="C79" s="48">
        <f t="shared" si="14"/>
        <v>43094.696000000004</v>
      </c>
      <c r="D79" s="22" t="str">
        <f t="shared" si="15"/>
        <v>vis</v>
      </c>
      <c r="E79" s="56">
        <f>VLOOKUP(C79,Active!C$21:E$973,3,FALSE)</f>
        <v>4561.0020531727096</v>
      </c>
      <c r="F79" s="25" t="s">
        <v>95</v>
      </c>
      <c r="G79" s="22" t="str">
        <f t="shared" si="16"/>
        <v>43094.696</v>
      </c>
      <c r="H79" s="48">
        <f t="shared" si="17"/>
        <v>4561</v>
      </c>
      <c r="I79" s="57" t="s">
        <v>197</v>
      </c>
      <c r="J79" s="58" t="s">
        <v>198</v>
      </c>
      <c r="K79" s="57">
        <v>4561</v>
      </c>
      <c r="L79" s="57" t="s">
        <v>199</v>
      </c>
      <c r="M79" s="58" t="s">
        <v>101</v>
      </c>
      <c r="N79" s="58"/>
      <c r="O79" s="59" t="s">
        <v>196</v>
      </c>
      <c r="P79" s="59" t="s">
        <v>189</v>
      </c>
    </row>
    <row r="80" spans="1:16" ht="12.75" customHeight="1" thickBot="1" x14ac:dyDescent="0.25">
      <c r="A80" s="48" t="str">
        <f t="shared" si="12"/>
        <v> AOEB 8 </v>
      </c>
      <c r="B80" s="25" t="str">
        <f t="shared" si="13"/>
        <v>I</v>
      </c>
      <c r="C80" s="48">
        <f t="shared" si="14"/>
        <v>44622.661999999997</v>
      </c>
      <c r="D80" s="22" t="str">
        <f t="shared" si="15"/>
        <v>vis</v>
      </c>
      <c r="E80" s="56">
        <f>VLOOKUP(C80,Active!C$21:E$973,3,FALSE)</f>
        <v>6045.0030399387706</v>
      </c>
      <c r="F80" s="25" t="s">
        <v>95</v>
      </c>
      <c r="G80" s="22" t="str">
        <f t="shared" si="16"/>
        <v>44622.662</v>
      </c>
      <c r="H80" s="48">
        <f t="shared" si="17"/>
        <v>6045</v>
      </c>
      <c r="I80" s="57" t="s">
        <v>218</v>
      </c>
      <c r="J80" s="58" t="s">
        <v>219</v>
      </c>
      <c r="K80" s="57">
        <v>6045</v>
      </c>
      <c r="L80" s="57" t="s">
        <v>122</v>
      </c>
      <c r="M80" s="58" t="s">
        <v>101</v>
      </c>
      <c r="N80" s="58"/>
      <c r="O80" s="59" t="s">
        <v>220</v>
      </c>
      <c r="P80" s="59" t="s">
        <v>189</v>
      </c>
    </row>
    <row r="81" spans="1:16" ht="12.75" customHeight="1" thickBot="1" x14ac:dyDescent="0.25">
      <c r="A81" s="48" t="str">
        <f t="shared" si="12"/>
        <v> AOEB 8 </v>
      </c>
      <c r="B81" s="25" t="str">
        <f t="shared" si="13"/>
        <v>I</v>
      </c>
      <c r="C81" s="48">
        <f t="shared" si="14"/>
        <v>45315.601999999999</v>
      </c>
      <c r="D81" s="22" t="str">
        <f t="shared" si="15"/>
        <v>vis</v>
      </c>
      <c r="E81" s="56">
        <f>VLOOKUP(C81,Active!C$21:E$973,3,FALSE)</f>
        <v>6718.004692966183</v>
      </c>
      <c r="F81" s="25" t="s">
        <v>95</v>
      </c>
      <c r="G81" s="22" t="str">
        <f t="shared" si="16"/>
        <v>45315.602</v>
      </c>
      <c r="H81" s="48">
        <f t="shared" si="17"/>
        <v>6718</v>
      </c>
      <c r="I81" s="57" t="s">
        <v>230</v>
      </c>
      <c r="J81" s="58" t="s">
        <v>231</v>
      </c>
      <c r="K81" s="57">
        <v>6718</v>
      </c>
      <c r="L81" s="57" t="s">
        <v>100</v>
      </c>
      <c r="M81" s="58" t="s">
        <v>101</v>
      </c>
      <c r="N81" s="58"/>
      <c r="O81" s="59" t="s">
        <v>196</v>
      </c>
      <c r="P81" s="59" t="s">
        <v>189</v>
      </c>
    </row>
    <row r="82" spans="1:16" ht="12.75" customHeight="1" thickBot="1" x14ac:dyDescent="0.25">
      <c r="A82" s="48" t="str">
        <f t="shared" si="12"/>
        <v> AOEB 8 </v>
      </c>
      <c r="B82" s="25" t="str">
        <f t="shared" si="13"/>
        <v>I</v>
      </c>
      <c r="C82" s="48">
        <f t="shared" si="14"/>
        <v>45352.673000000003</v>
      </c>
      <c r="D82" s="22" t="str">
        <f t="shared" si="15"/>
        <v>vis</v>
      </c>
      <c r="E82" s="56">
        <f>VLOOKUP(C82,Active!C$21:E$973,3,FALSE)</f>
        <v>6754.009028521039</v>
      </c>
      <c r="F82" s="25" t="s">
        <v>95</v>
      </c>
      <c r="G82" s="22" t="str">
        <f t="shared" si="16"/>
        <v>45352.673</v>
      </c>
      <c r="H82" s="48">
        <f t="shared" si="17"/>
        <v>6754</v>
      </c>
      <c r="I82" s="57" t="s">
        <v>232</v>
      </c>
      <c r="J82" s="58" t="s">
        <v>233</v>
      </c>
      <c r="K82" s="57">
        <v>6754</v>
      </c>
      <c r="L82" s="57" t="s">
        <v>187</v>
      </c>
      <c r="M82" s="58" t="s">
        <v>101</v>
      </c>
      <c r="N82" s="58"/>
      <c r="O82" s="59" t="s">
        <v>196</v>
      </c>
      <c r="P82" s="59" t="s">
        <v>189</v>
      </c>
    </row>
    <row r="83" spans="1:16" ht="12.75" customHeight="1" thickBot="1" x14ac:dyDescent="0.25">
      <c r="A83" s="48" t="str">
        <f t="shared" si="12"/>
        <v> AOEB 8 </v>
      </c>
      <c r="B83" s="25" t="str">
        <f t="shared" si="13"/>
        <v>I</v>
      </c>
      <c r="C83" s="48">
        <f t="shared" si="14"/>
        <v>46114.618000000002</v>
      </c>
      <c r="D83" s="22" t="str">
        <f t="shared" si="15"/>
        <v>vis</v>
      </c>
      <c r="E83" s="56">
        <f>VLOOKUP(C83,Active!C$21:E$973,3,FALSE)</f>
        <v>7494.0301624084886</v>
      </c>
      <c r="F83" s="25" t="s">
        <v>95</v>
      </c>
      <c r="G83" s="22" t="str">
        <f t="shared" si="16"/>
        <v>46114.618</v>
      </c>
      <c r="H83" s="48">
        <f t="shared" si="17"/>
        <v>7494</v>
      </c>
      <c r="I83" s="57" t="s">
        <v>239</v>
      </c>
      <c r="J83" s="58" t="s">
        <v>240</v>
      </c>
      <c r="K83" s="57">
        <v>7494</v>
      </c>
      <c r="L83" s="57" t="s">
        <v>241</v>
      </c>
      <c r="M83" s="58" t="s">
        <v>101</v>
      </c>
      <c r="N83" s="58"/>
      <c r="O83" s="59" t="s">
        <v>196</v>
      </c>
      <c r="P83" s="59" t="s">
        <v>189</v>
      </c>
    </row>
    <row r="84" spans="1:16" ht="12.75" customHeight="1" thickBot="1" x14ac:dyDescent="0.25">
      <c r="A84" s="48" t="str">
        <f t="shared" si="12"/>
        <v> AOEB 8 </v>
      </c>
      <c r="B84" s="25" t="str">
        <f t="shared" si="13"/>
        <v>I</v>
      </c>
      <c r="C84" s="48">
        <f t="shared" si="14"/>
        <v>46774.582000000002</v>
      </c>
      <c r="D84" s="22" t="str">
        <f t="shared" si="15"/>
        <v>vis</v>
      </c>
      <c r="E84" s="56">
        <f>VLOOKUP(C84,Active!C$21:E$973,3,FALSE)</f>
        <v>8135.0046521746754</v>
      </c>
      <c r="F84" s="25" t="s">
        <v>95</v>
      </c>
      <c r="G84" s="22" t="str">
        <f t="shared" si="16"/>
        <v>46774.582</v>
      </c>
      <c r="H84" s="48">
        <f t="shared" si="17"/>
        <v>8135</v>
      </c>
      <c r="I84" s="57" t="s">
        <v>255</v>
      </c>
      <c r="J84" s="58" t="s">
        <v>256</v>
      </c>
      <c r="K84" s="57">
        <v>8135</v>
      </c>
      <c r="L84" s="57" t="s">
        <v>100</v>
      </c>
      <c r="M84" s="58" t="s">
        <v>101</v>
      </c>
      <c r="N84" s="58"/>
      <c r="O84" s="59" t="s">
        <v>196</v>
      </c>
      <c r="P84" s="59" t="s">
        <v>189</v>
      </c>
    </row>
    <row r="85" spans="1:16" ht="12.75" customHeight="1" thickBot="1" x14ac:dyDescent="0.25">
      <c r="A85" s="48" t="str">
        <f t="shared" si="12"/>
        <v>IBVS 3552 </v>
      </c>
      <c r="B85" s="25" t="str">
        <f t="shared" si="13"/>
        <v>I</v>
      </c>
      <c r="C85" s="48">
        <f t="shared" si="14"/>
        <v>47121.580600000001</v>
      </c>
      <c r="D85" s="22" t="str">
        <f t="shared" si="15"/>
        <v>vis</v>
      </c>
      <c r="E85" s="56">
        <f>VLOOKUP(C85,Active!C$21:E$973,3,FALSE)</f>
        <v>8472.0188689873812</v>
      </c>
      <c r="F85" s="25" t="s">
        <v>95</v>
      </c>
      <c r="G85" s="22" t="str">
        <f t="shared" si="16"/>
        <v>47121.5806</v>
      </c>
      <c r="H85" s="48">
        <f t="shared" si="17"/>
        <v>8472</v>
      </c>
      <c r="I85" s="57" t="s">
        <v>261</v>
      </c>
      <c r="J85" s="58" t="s">
        <v>262</v>
      </c>
      <c r="K85" s="57">
        <v>8472</v>
      </c>
      <c r="L85" s="57" t="s">
        <v>263</v>
      </c>
      <c r="M85" s="58" t="s">
        <v>146</v>
      </c>
      <c r="N85" s="58" t="s">
        <v>147</v>
      </c>
      <c r="O85" s="59" t="s">
        <v>264</v>
      </c>
      <c r="P85" s="60" t="s">
        <v>265</v>
      </c>
    </row>
    <row r="86" spans="1:16" ht="12.75" customHeight="1" thickBot="1" x14ac:dyDescent="0.25">
      <c r="A86" s="48" t="str">
        <f t="shared" si="12"/>
        <v>IBVS 3552 </v>
      </c>
      <c r="B86" s="25" t="str">
        <f t="shared" si="13"/>
        <v>II</v>
      </c>
      <c r="C86" s="48">
        <f t="shared" si="14"/>
        <v>47208.577100000002</v>
      </c>
      <c r="D86" s="22" t="str">
        <f t="shared" si="15"/>
        <v>vis</v>
      </c>
      <c r="E86" s="56">
        <f>VLOOKUP(C86,Active!C$21:E$973,3,FALSE)</f>
        <v>8556.5121704385892</v>
      </c>
      <c r="F86" s="25" t="s">
        <v>95</v>
      </c>
      <c r="G86" s="22" t="str">
        <f t="shared" si="16"/>
        <v>47208.5771</v>
      </c>
      <c r="H86" s="48">
        <f t="shared" si="17"/>
        <v>8556.5</v>
      </c>
      <c r="I86" s="57" t="s">
        <v>268</v>
      </c>
      <c r="J86" s="58" t="s">
        <v>269</v>
      </c>
      <c r="K86" s="57">
        <v>8556.5</v>
      </c>
      <c r="L86" s="57" t="s">
        <v>270</v>
      </c>
      <c r="M86" s="58" t="s">
        <v>146</v>
      </c>
      <c r="N86" s="58" t="s">
        <v>147</v>
      </c>
      <c r="O86" s="59" t="s">
        <v>264</v>
      </c>
      <c r="P86" s="60" t="s">
        <v>265</v>
      </c>
    </row>
    <row r="87" spans="1:16" ht="12.75" customHeight="1" thickBot="1" x14ac:dyDescent="0.25">
      <c r="A87" s="48" t="str">
        <f t="shared" si="12"/>
        <v>IBVS 3552 </v>
      </c>
      <c r="B87" s="25" t="str">
        <f t="shared" si="13"/>
        <v>I</v>
      </c>
      <c r="C87" s="48">
        <f t="shared" si="14"/>
        <v>47473.710500000001</v>
      </c>
      <c r="D87" s="22" t="str">
        <f t="shared" si="15"/>
        <v>vis</v>
      </c>
      <c r="E87" s="56">
        <f>VLOOKUP(C87,Active!C$21:E$973,3,FALSE)</f>
        <v>8814.0167400590126</v>
      </c>
      <c r="F87" s="25" t="s">
        <v>95</v>
      </c>
      <c r="G87" s="22" t="str">
        <f t="shared" si="16"/>
        <v>47473.7105</v>
      </c>
      <c r="H87" s="48">
        <f t="shared" si="17"/>
        <v>8814</v>
      </c>
      <c r="I87" s="57" t="s">
        <v>271</v>
      </c>
      <c r="J87" s="58" t="s">
        <v>272</v>
      </c>
      <c r="K87" s="57">
        <v>8814</v>
      </c>
      <c r="L87" s="57" t="s">
        <v>273</v>
      </c>
      <c r="M87" s="58" t="s">
        <v>146</v>
      </c>
      <c r="N87" s="58" t="s">
        <v>147</v>
      </c>
      <c r="O87" s="59" t="s">
        <v>264</v>
      </c>
      <c r="P87" s="60" t="s">
        <v>265</v>
      </c>
    </row>
    <row r="88" spans="1:16" ht="12.75" customHeight="1" thickBot="1" x14ac:dyDescent="0.25">
      <c r="A88" s="48" t="str">
        <f t="shared" si="12"/>
        <v> AOEB 8 </v>
      </c>
      <c r="B88" s="25" t="str">
        <f t="shared" si="13"/>
        <v>I</v>
      </c>
      <c r="C88" s="48">
        <f t="shared" si="14"/>
        <v>47539.610999999997</v>
      </c>
      <c r="D88" s="22" t="str">
        <f t="shared" si="15"/>
        <v>vis</v>
      </c>
      <c r="E88" s="56">
        <f>VLOOKUP(C88,Active!C$21:E$973,3,FALSE)</f>
        <v>8878.0210484195213</v>
      </c>
      <c r="F88" s="25" t="s">
        <v>95</v>
      </c>
      <c r="G88" s="22" t="str">
        <f t="shared" si="16"/>
        <v>47539.611</v>
      </c>
      <c r="H88" s="48">
        <f t="shared" si="17"/>
        <v>8878</v>
      </c>
      <c r="I88" s="57" t="s">
        <v>274</v>
      </c>
      <c r="J88" s="58" t="s">
        <v>275</v>
      </c>
      <c r="K88" s="57">
        <v>8878</v>
      </c>
      <c r="L88" s="57" t="s">
        <v>276</v>
      </c>
      <c r="M88" s="58" t="s">
        <v>101</v>
      </c>
      <c r="N88" s="58"/>
      <c r="O88" s="59" t="s">
        <v>196</v>
      </c>
      <c r="P88" s="59" t="s">
        <v>189</v>
      </c>
    </row>
    <row r="89" spans="1:16" ht="12.75" customHeight="1" thickBot="1" x14ac:dyDescent="0.25">
      <c r="A89" s="48" t="str">
        <f t="shared" si="12"/>
        <v>IBVS 3423 </v>
      </c>
      <c r="B89" s="25" t="str">
        <f t="shared" si="13"/>
        <v>I</v>
      </c>
      <c r="C89" s="48">
        <f t="shared" si="14"/>
        <v>47780.510799999996</v>
      </c>
      <c r="D89" s="22" t="str">
        <f t="shared" si="15"/>
        <v>vis</v>
      </c>
      <c r="E89" s="56">
        <f>VLOOKUP(C89,Active!C$21:E$973,3,FALSE)</f>
        <v>9111.9893048543818</v>
      </c>
      <c r="F89" s="25" t="s">
        <v>95</v>
      </c>
      <c r="G89" s="22" t="str">
        <f t="shared" si="16"/>
        <v>47780.5108</v>
      </c>
      <c r="H89" s="48">
        <f t="shared" si="17"/>
        <v>9112</v>
      </c>
      <c r="I89" s="57" t="s">
        <v>277</v>
      </c>
      <c r="J89" s="58" t="s">
        <v>278</v>
      </c>
      <c r="K89" s="57">
        <v>9112</v>
      </c>
      <c r="L89" s="57" t="s">
        <v>279</v>
      </c>
      <c r="M89" s="58" t="s">
        <v>146</v>
      </c>
      <c r="N89" s="58" t="s">
        <v>147</v>
      </c>
      <c r="O89" s="59" t="s">
        <v>280</v>
      </c>
      <c r="P89" s="60" t="s">
        <v>281</v>
      </c>
    </row>
    <row r="90" spans="1:16" ht="12.75" customHeight="1" thickBot="1" x14ac:dyDescent="0.25">
      <c r="A90" s="48" t="str">
        <f t="shared" si="12"/>
        <v> AOEB 8 </v>
      </c>
      <c r="B90" s="25" t="str">
        <f t="shared" si="13"/>
        <v>I</v>
      </c>
      <c r="C90" s="48">
        <f t="shared" si="14"/>
        <v>48137.822</v>
      </c>
      <c r="D90" s="22" t="str">
        <f t="shared" si="15"/>
        <v>vis</v>
      </c>
      <c r="E90" s="56">
        <f>VLOOKUP(C90,Active!C$21:E$973,3,FALSE)</f>
        <v>9459.0193915072086</v>
      </c>
      <c r="F90" s="25" t="s">
        <v>95</v>
      </c>
      <c r="G90" s="22" t="str">
        <f t="shared" si="16"/>
        <v>48137.822</v>
      </c>
      <c r="H90" s="48">
        <f t="shared" si="17"/>
        <v>9459</v>
      </c>
      <c r="I90" s="57" t="s">
        <v>287</v>
      </c>
      <c r="J90" s="58" t="s">
        <v>288</v>
      </c>
      <c r="K90" s="57">
        <v>9459</v>
      </c>
      <c r="L90" s="57" t="s">
        <v>167</v>
      </c>
      <c r="M90" s="58" t="s">
        <v>101</v>
      </c>
      <c r="N90" s="58"/>
      <c r="O90" s="59" t="s">
        <v>196</v>
      </c>
      <c r="P90" s="59" t="s">
        <v>189</v>
      </c>
    </row>
    <row r="91" spans="1:16" ht="12.75" customHeight="1" thickBot="1" x14ac:dyDescent="0.25">
      <c r="A91" s="48" t="str">
        <f t="shared" si="12"/>
        <v> AOEB 8 </v>
      </c>
      <c r="B91" s="25" t="str">
        <f t="shared" si="13"/>
        <v>I</v>
      </c>
      <c r="C91" s="48">
        <f t="shared" si="14"/>
        <v>49666.810700000002</v>
      </c>
      <c r="D91" s="22" t="str">
        <f t="shared" si="15"/>
        <v>vis</v>
      </c>
      <c r="E91" s="56">
        <f>VLOOKUP(C91,Active!C$21:E$973,3,FALSE)</f>
        <v>10944.013651558918</v>
      </c>
      <c r="F91" s="25" t="s">
        <v>95</v>
      </c>
      <c r="G91" s="22" t="str">
        <f t="shared" si="16"/>
        <v>49666.8107</v>
      </c>
      <c r="H91" s="48">
        <f t="shared" si="17"/>
        <v>10944</v>
      </c>
      <c r="I91" s="57" t="s">
        <v>309</v>
      </c>
      <c r="J91" s="58" t="s">
        <v>310</v>
      </c>
      <c r="K91" s="57">
        <v>10944</v>
      </c>
      <c r="L91" s="57" t="s">
        <v>311</v>
      </c>
      <c r="M91" s="58" t="s">
        <v>312</v>
      </c>
      <c r="N91" s="58" t="s">
        <v>313</v>
      </c>
      <c r="O91" s="59" t="s">
        <v>314</v>
      </c>
      <c r="P91" s="59" t="s">
        <v>189</v>
      </c>
    </row>
    <row r="92" spans="1:16" ht="12.75" customHeight="1" thickBot="1" x14ac:dyDescent="0.25">
      <c r="A92" s="48" t="str">
        <f t="shared" si="12"/>
        <v> AOEB 8 </v>
      </c>
      <c r="B92" s="25" t="str">
        <f t="shared" si="13"/>
        <v>I</v>
      </c>
      <c r="C92" s="48">
        <f t="shared" si="14"/>
        <v>49696.674500000001</v>
      </c>
      <c r="D92" s="22" t="str">
        <f t="shared" si="15"/>
        <v>vis</v>
      </c>
      <c r="E92" s="56">
        <f>VLOOKUP(C92,Active!C$21:E$973,3,FALSE)</f>
        <v>10973.018163876983</v>
      </c>
      <c r="F92" s="25" t="s">
        <v>95</v>
      </c>
      <c r="G92" s="22" t="str">
        <f t="shared" si="16"/>
        <v>49696.6745</v>
      </c>
      <c r="H92" s="48">
        <f t="shared" si="17"/>
        <v>10973</v>
      </c>
      <c r="I92" s="57" t="s">
        <v>315</v>
      </c>
      <c r="J92" s="58" t="s">
        <v>316</v>
      </c>
      <c r="K92" s="57">
        <v>10973</v>
      </c>
      <c r="L92" s="57" t="s">
        <v>317</v>
      </c>
      <c r="M92" s="58" t="s">
        <v>312</v>
      </c>
      <c r="N92" s="58" t="s">
        <v>313</v>
      </c>
      <c r="O92" s="59" t="s">
        <v>314</v>
      </c>
      <c r="P92" s="59" t="s">
        <v>189</v>
      </c>
    </row>
    <row r="93" spans="1:16" ht="12.75" customHeight="1" thickBot="1" x14ac:dyDescent="0.25">
      <c r="A93" s="48" t="str">
        <f t="shared" si="12"/>
        <v> AOEB 8 </v>
      </c>
      <c r="B93" s="25" t="str">
        <f t="shared" si="13"/>
        <v>I</v>
      </c>
      <c r="C93" s="48">
        <f t="shared" si="14"/>
        <v>50041.610999999997</v>
      </c>
      <c r="D93" s="22" t="str">
        <f t="shared" si="15"/>
        <v>vis</v>
      </c>
      <c r="E93" s="56">
        <f>VLOOKUP(C93,Active!C$21:E$973,3,FALSE)</f>
        <v>11308.029614636769</v>
      </c>
      <c r="F93" s="25" t="s">
        <v>95</v>
      </c>
      <c r="G93" s="22" t="str">
        <f t="shared" si="16"/>
        <v>50041.611</v>
      </c>
      <c r="H93" s="48">
        <f t="shared" si="17"/>
        <v>11308</v>
      </c>
      <c r="I93" s="57" t="s">
        <v>318</v>
      </c>
      <c r="J93" s="58" t="s">
        <v>319</v>
      </c>
      <c r="K93" s="57">
        <v>11308</v>
      </c>
      <c r="L93" s="57" t="s">
        <v>320</v>
      </c>
      <c r="M93" s="58" t="s">
        <v>312</v>
      </c>
      <c r="N93" s="58" t="s">
        <v>313</v>
      </c>
      <c r="O93" s="59" t="s">
        <v>321</v>
      </c>
      <c r="P93" s="59" t="s">
        <v>189</v>
      </c>
    </row>
    <row r="94" spans="1:16" ht="12.75" customHeight="1" thickBot="1" x14ac:dyDescent="0.25">
      <c r="A94" s="48" t="str">
        <f t="shared" si="12"/>
        <v> AOEB 8 </v>
      </c>
      <c r="B94" s="25" t="str">
        <f t="shared" si="13"/>
        <v>I</v>
      </c>
      <c r="C94" s="48">
        <f t="shared" si="14"/>
        <v>52235.754699999998</v>
      </c>
      <c r="D94" s="22" t="str">
        <f t="shared" si="15"/>
        <v>vis</v>
      </c>
      <c r="E94" s="56">
        <f>VLOOKUP(C94,Active!C$21:E$973,3,FALSE)</f>
        <v>13439.040000932377</v>
      </c>
      <c r="F94" s="25" t="s">
        <v>95</v>
      </c>
      <c r="G94" s="22" t="str">
        <f t="shared" si="16"/>
        <v>52235.7547</v>
      </c>
      <c r="H94" s="48">
        <f t="shared" si="17"/>
        <v>13439</v>
      </c>
      <c r="I94" s="57" t="s">
        <v>328</v>
      </c>
      <c r="J94" s="58" t="s">
        <v>329</v>
      </c>
      <c r="K94" s="57" t="s">
        <v>330</v>
      </c>
      <c r="L94" s="57" t="s">
        <v>331</v>
      </c>
      <c r="M94" s="58" t="s">
        <v>312</v>
      </c>
      <c r="N94" s="58" t="s">
        <v>313</v>
      </c>
      <c r="O94" s="59" t="s">
        <v>332</v>
      </c>
      <c r="P94" s="59" t="s">
        <v>189</v>
      </c>
    </row>
    <row r="95" spans="1:16" ht="12.75" customHeight="1" thickBot="1" x14ac:dyDescent="0.25">
      <c r="A95" s="48" t="str">
        <f t="shared" si="12"/>
        <v> AOEB 8 </v>
      </c>
      <c r="B95" s="25" t="str">
        <f t="shared" si="13"/>
        <v>I</v>
      </c>
      <c r="C95" s="48">
        <f t="shared" si="14"/>
        <v>52265.612800000003</v>
      </c>
      <c r="D95" s="22" t="str">
        <f t="shared" si="15"/>
        <v>vis</v>
      </c>
      <c r="E95" s="56">
        <f>VLOOKUP(C95,Active!C$21:E$973,3,FALSE)</f>
        <v>13468.038977259708</v>
      </c>
      <c r="F95" s="25" t="s">
        <v>95</v>
      </c>
      <c r="G95" s="22" t="str">
        <f t="shared" si="16"/>
        <v>52265.6128</v>
      </c>
      <c r="H95" s="48">
        <f t="shared" si="17"/>
        <v>13468</v>
      </c>
      <c r="I95" s="57" t="s">
        <v>333</v>
      </c>
      <c r="J95" s="58" t="s">
        <v>334</v>
      </c>
      <c r="K95" s="57" t="s">
        <v>335</v>
      </c>
      <c r="L95" s="57" t="s">
        <v>336</v>
      </c>
      <c r="M95" s="58" t="s">
        <v>312</v>
      </c>
      <c r="N95" s="58" t="s">
        <v>313</v>
      </c>
      <c r="O95" s="59" t="s">
        <v>332</v>
      </c>
      <c r="P95" s="59" t="s">
        <v>189</v>
      </c>
    </row>
    <row r="96" spans="1:16" ht="12.75" customHeight="1" thickBot="1" x14ac:dyDescent="0.25">
      <c r="A96" s="48" t="str">
        <f t="shared" si="12"/>
        <v> AOEB 8 </v>
      </c>
      <c r="B96" s="25" t="str">
        <f t="shared" si="13"/>
        <v>I</v>
      </c>
      <c r="C96" s="48">
        <f t="shared" si="14"/>
        <v>52299.590600000003</v>
      </c>
      <c r="D96" s="22" t="str">
        <f t="shared" si="15"/>
        <v>vis</v>
      </c>
      <c r="E96" s="56">
        <f>VLOOKUP(C96,Active!C$21:E$973,3,FALSE)</f>
        <v>13501.039115173864</v>
      </c>
      <c r="F96" s="25" t="s">
        <v>95</v>
      </c>
      <c r="G96" s="22" t="str">
        <f t="shared" si="16"/>
        <v>52299.5906</v>
      </c>
      <c r="H96" s="48">
        <f t="shared" si="17"/>
        <v>13501</v>
      </c>
      <c r="I96" s="57" t="s">
        <v>337</v>
      </c>
      <c r="J96" s="58" t="s">
        <v>338</v>
      </c>
      <c r="K96" s="57" t="s">
        <v>339</v>
      </c>
      <c r="L96" s="57" t="s">
        <v>340</v>
      </c>
      <c r="M96" s="58" t="s">
        <v>312</v>
      </c>
      <c r="N96" s="58" t="s">
        <v>313</v>
      </c>
      <c r="O96" s="59" t="s">
        <v>196</v>
      </c>
      <c r="P96" s="59" t="s">
        <v>189</v>
      </c>
    </row>
    <row r="97" spans="1:16" ht="12.75" customHeight="1" thickBot="1" x14ac:dyDescent="0.25">
      <c r="A97" s="48" t="str">
        <f t="shared" si="12"/>
        <v> AOEB 8 </v>
      </c>
      <c r="B97" s="25" t="str">
        <f t="shared" si="13"/>
        <v>I</v>
      </c>
      <c r="C97" s="48">
        <f t="shared" si="14"/>
        <v>52616.718200000003</v>
      </c>
      <c r="D97" s="22" t="str">
        <f t="shared" si="15"/>
        <v>CCD</v>
      </c>
      <c r="E97" s="56">
        <f>VLOOKUP(C97,Active!C$21:E$973,3,FALSE)</f>
        <v>13809.041826838098</v>
      </c>
      <c r="F97" s="25" t="str">
        <f>LEFT(M97,1)</f>
        <v>C</v>
      </c>
      <c r="G97" s="22" t="str">
        <f t="shared" si="16"/>
        <v>52616.7182</v>
      </c>
      <c r="H97" s="48">
        <f t="shared" si="17"/>
        <v>13809</v>
      </c>
      <c r="I97" s="57" t="s">
        <v>341</v>
      </c>
      <c r="J97" s="58" t="s">
        <v>342</v>
      </c>
      <c r="K97" s="57" t="s">
        <v>343</v>
      </c>
      <c r="L97" s="57" t="s">
        <v>344</v>
      </c>
      <c r="M97" s="58" t="s">
        <v>312</v>
      </c>
      <c r="N97" s="58" t="s">
        <v>313</v>
      </c>
      <c r="O97" s="59" t="s">
        <v>196</v>
      </c>
      <c r="P97" s="59" t="s">
        <v>189</v>
      </c>
    </row>
    <row r="98" spans="1:16" ht="12.75" customHeight="1" thickBot="1" x14ac:dyDescent="0.25">
      <c r="A98" s="48" t="str">
        <f t="shared" si="12"/>
        <v> AOEB 8 </v>
      </c>
      <c r="B98" s="25" t="str">
        <f t="shared" si="13"/>
        <v>I</v>
      </c>
      <c r="C98" s="48">
        <f t="shared" si="14"/>
        <v>52644.518600000003</v>
      </c>
      <c r="D98" s="22" t="str">
        <f t="shared" si="15"/>
        <v>CCD</v>
      </c>
      <c r="E98" s="56">
        <f>VLOOKUP(C98,Active!C$21:E$973,3,FALSE)</f>
        <v>13836.042310508868</v>
      </c>
      <c r="F98" s="25" t="str">
        <f>LEFT(M98,1)</f>
        <v>C</v>
      </c>
      <c r="G98" s="22" t="str">
        <f t="shared" si="16"/>
        <v>52644.5186</v>
      </c>
      <c r="H98" s="48">
        <f t="shared" si="17"/>
        <v>13836</v>
      </c>
      <c r="I98" s="57" t="s">
        <v>345</v>
      </c>
      <c r="J98" s="58" t="s">
        <v>346</v>
      </c>
      <c r="K98" s="57" t="s">
        <v>347</v>
      </c>
      <c r="L98" s="57" t="s">
        <v>348</v>
      </c>
      <c r="M98" s="58" t="s">
        <v>312</v>
      </c>
      <c r="N98" s="58" t="s">
        <v>313</v>
      </c>
      <c r="O98" s="59" t="s">
        <v>332</v>
      </c>
      <c r="P98" s="59" t="s">
        <v>189</v>
      </c>
    </row>
    <row r="99" spans="1:16" ht="12.75" customHeight="1" thickBot="1" x14ac:dyDescent="0.25">
      <c r="A99" s="48" t="str">
        <f t="shared" si="12"/>
        <v>VSB 43 </v>
      </c>
      <c r="B99" s="25" t="str">
        <f t="shared" si="13"/>
        <v>I</v>
      </c>
      <c r="C99" s="48">
        <f t="shared" si="14"/>
        <v>53262.300300000003</v>
      </c>
      <c r="D99" s="22" t="str">
        <f t="shared" si="15"/>
        <v>PE</v>
      </c>
      <c r="E99" s="56">
        <f>VLOOKUP(C99,Active!C$21:E$973,3,FALSE)</f>
        <v>14436.048234990185</v>
      </c>
      <c r="F99" s="25" t="str">
        <f>LEFT(M99,1)</f>
        <v>E</v>
      </c>
      <c r="G99" s="22" t="str">
        <f t="shared" si="16"/>
        <v>53262.3003</v>
      </c>
      <c r="H99" s="48">
        <f t="shared" si="17"/>
        <v>14436</v>
      </c>
      <c r="I99" s="57" t="s">
        <v>359</v>
      </c>
      <c r="J99" s="58" t="s">
        <v>360</v>
      </c>
      <c r="K99" s="57" t="s">
        <v>361</v>
      </c>
      <c r="L99" s="57" t="s">
        <v>362</v>
      </c>
      <c r="M99" s="58" t="s">
        <v>146</v>
      </c>
      <c r="N99" s="58" t="s">
        <v>147</v>
      </c>
      <c r="O99" s="59" t="s">
        <v>363</v>
      </c>
      <c r="P99" s="60" t="s">
        <v>364</v>
      </c>
    </row>
    <row r="100" spans="1:16" ht="12.75" customHeight="1" thickBot="1" x14ac:dyDescent="0.25">
      <c r="A100" s="48" t="str">
        <f t="shared" si="12"/>
        <v>BAVM 225 </v>
      </c>
      <c r="B100" s="25" t="str">
        <f t="shared" si="13"/>
        <v>II</v>
      </c>
      <c r="C100" s="48">
        <f t="shared" si="14"/>
        <v>55856.460200000001</v>
      </c>
      <c r="D100" s="22" t="str">
        <f t="shared" si="15"/>
        <v>vis</v>
      </c>
      <c r="E100" s="56">
        <f>VLOOKUP(C100,Active!C$21:E$973,3,FALSE)</f>
        <v>16955.56493328646</v>
      </c>
      <c r="F100" s="25" t="s">
        <v>95</v>
      </c>
      <c r="G100" s="22" t="str">
        <f t="shared" si="16"/>
        <v>55856.4602</v>
      </c>
      <c r="H100" s="48">
        <f t="shared" si="17"/>
        <v>16955.5</v>
      </c>
      <c r="I100" s="57" t="s">
        <v>428</v>
      </c>
      <c r="J100" s="58" t="s">
        <v>429</v>
      </c>
      <c r="K100" s="57" t="s">
        <v>430</v>
      </c>
      <c r="L100" s="57" t="s">
        <v>431</v>
      </c>
      <c r="M100" s="58" t="s">
        <v>312</v>
      </c>
      <c r="N100" s="58" t="s">
        <v>95</v>
      </c>
      <c r="O100" s="59" t="s">
        <v>432</v>
      </c>
      <c r="P100" s="60" t="s">
        <v>433</v>
      </c>
    </row>
    <row r="101" spans="1:16" ht="12.75" customHeight="1" thickBot="1" x14ac:dyDescent="0.25">
      <c r="A101" s="48" t="str">
        <f t="shared" si="12"/>
        <v>BAVM 225 </v>
      </c>
      <c r="B101" s="25" t="str">
        <f t="shared" si="13"/>
        <v>I</v>
      </c>
      <c r="C101" s="48">
        <f t="shared" si="14"/>
        <v>55901.249000000003</v>
      </c>
      <c r="D101" s="22" t="str">
        <f t="shared" si="15"/>
        <v>vis</v>
      </c>
      <c r="E101" s="56">
        <f>VLOOKUP(C101,Active!C$21:E$973,3,FALSE)</f>
        <v>16999.065000301085</v>
      </c>
      <c r="F101" s="25" t="s">
        <v>95</v>
      </c>
      <c r="G101" s="22" t="str">
        <f t="shared" si="16"/>
        <v>55901.249</v>
      </c>
      <c r="H101" s="48">
        <f t="shared" si="17"/>
        <v>16999</v>
      </c>
      <c r="I101" s="57" t="s">
        <v>434</v>
      </c>
      <c r="J101" s="58" t="s">
        <v>435</v>
      </c>
      <c r="K101" s="57" t="s">
        <v>436</v>
      </c>
      <c r="L101" s="57" t="s">
        <v>437</v>
      </c>
      <c r="M101" s="58" t="s">
        <v>312</v>
      </c>
      <c r="N101" s="58" t="s">
        <v>325</v>
      </c>
      <c r="O101" s="59" t="s">
        <v>438</v>
      </c>
      <c r="P101" s="60" t="s">
        <v>433</v>
      </c>
    </row>
    <row r="102" spans="1:16" ht="12.75" customHeight="1" thickBot="1" x14ac:dyDescent="0.25">
      <c r="A102" s="48" t="str">
        <f t="shared" si="12"/>
        <v>VSB 53 </v>
      </c>
      <c r="B102" s="25" t="str">
        <f t="shared" si="13"/>
        <v>I</v>
      </c>
      <c r="C102" s="48">
        <f t="shared" si="14"/>
        <v>55913.591</v>
      </c>
      <c r="D102" s="22" t="str">
        <f t="shared" si="15"/>
        <v>vis</v>
      </c>
      <c r="E102" s="56">
        <f>VLOOKUP(C102,Active!C$21:E$973,3,FALSE)</f>
        <v>17011.051877089354</v>
      </c>
      <c r="F102" s="25" t="s">
        <v>95</v>
      </c>
      <c r="G102" s="22" t="str">
        <f t="shared" si="16"/>
        <v>55913.591</v>
      </c>
      <c r="H102" s="48">
        <f t="shared" si="17"/>
        <v>17011</v>
      </c>
      <c r="I102" s="57" t="s">
        <v>439</v>
      </c>
      <c r="J102" s="58" t="s">
        <v>440</v>
      </c>
      <c r="K102" s="57" t="s">
        <v>441</v>
      </c>
      <c r="L102" s="57" t="s">
        <v>442</v>
      </c>
      <c r="M102" s="58" t="s">
        <v>101</v>
      </c>
      <c r="N102" s="58"/>
      <c r="O102" s="59" t="s">
        <v>443</v>
      </c>
      <c r="P102" s="60" t="s">
        <v>444</v>
      </c>
    </row>
    <row r="103" spans="1:16" x14ac:dyDescent="0.2">
      <c r="B103" s="25"/>
      <c r="F103" s="25"/>
    </row>
    <row r="104" spans="1:16" x14ac:dyDescent="0.2">
      <c r="B104" s="25"/>
      <c r="F104" s="25"/>
    </row>
    <row r="105" spans="1:16" x14ac:dyDescent="0.2">
      <c r="B105" s="25"/>
      <c r="F105" s="25"/>
    </row>
    <row r="106" spans="1:16" x14ac:dyDescent="0.2">
      <c r="B106" s="25"/>
      <c r="F106" s="25"/>
    </row>
    <row r="107" spans="1:16" x14ac:dyDescent="0.2">
      <c r="B107" s="25"/>
      <c r="F107" s="25"/>
    </row>
    <row r="108" spans="1:16" x14ac:dyDescent="0.2">
      <c r="B108" s="25"/>
      <c r="F108" s="25"/>
    </row>
    <row r="109" spans="1:16" x14ac:dyDescent="0.2">
      <c r="B109" s="25"/>
      <c r="F109" s="25"/>
    </row>
    <row r="110" spans="1:16" x14ac:dyDescent="0.2">
      <c r="B110" s="25"/>
      <c r="F110" s="25"/>
    </row>
    <row r="111" spans="1:16" x14ac:dyDescent="0.2">
      <c r="B111" s="25"/>
      <c r="F111" s="25"/>
    </row>
    <row r="112" spans="1:16" x14ac:dyDescent="0.2">
      <c r="B112" s="25"/>
      <c r="F112" s="25"/>
    </row>
    <row r="113" spans="2:6" x14ac:dyDescent="0.2">
      <c r="B113" s="25"/>
      <c r="F113" s="25"/>
    </row>
    <row r="114" spans="2:6" x14ac:dyDescent="0.2">
      <c r="B114" s="25"/>
      <c r="F114" s="25"/>
    </row>
    <row r="115" spans="2:6" x14ac:dyDescent="0.2">
      <c r="B115" s="25"/>
      <c r="F115" s="25"/>
    </row>
    <row r="116" spans="2:6" x14ac:dyDescent="0.2">
      <c r="B116" s="25"/>
      <c r="F116" s="25"/>
    </row>
    <row r="117" spans="2:6" x14ac:dyDescent="0.2">
      <c r="B117" s="25"/>
      <c r="F117" s="25"/>
    </row>
    <row r="118" spans="2:6" x14ac:dyDescent="0.2">
      <c r="B118" s="25"/>
      <c r="F118" s="25"/>
    </row>
    <row r="119" spans="2:6" x14ac:dyDescent="0.2">
      <c r="B119" s="25"/>
      <c r="F119" s="25"/>
    </row>
    <row r="120" spans="2:6" x14ac:dyDescent="0.2">
      <c r="B120" s="25"/>
      <c r="F120" s="25"/>
    </row>
    <row r="121" spans="2:6" x14ac:dyDescent="0.2">
      <c r="B121" s="25"/>
      <c r="F121" s="25"/>
    </row>
    <row r="122" spans="2:6" x14ac:dyDescent="0.2">
      <c r="B122" s="25"/>
      <c r="F122" s="25"/>
    </row>
    <row r="123" spans="2:6" x14ac:dyDescent="0.2">
      <c r="B123" s="25"/>
      <c r="F123" s="25"/>
    </row>
    <row r="124" spans="2:6" x14ac:dyDescent="0.2">
      <c r="B124" s="25"/>
      <c r="F124" s="25"/>
    </row>
    <row r="125" spans="2:6" x14ac:dyDescent="0.2">
      <c r="B125" s="25"/>
      <c r="F125" s="25"/>
    </row>
    <row r="126" spans="2:6" x14ac:dyDescent="0.2">
      <c r="B126" s="25"/>
      <c r="F126" s="25"/>
    </row>
    <row r="127" spans="2:6" x14ac:dyDescent="0.2">
      <c r="B127" s="25"/>
      <c r="F127" s="25"/>
    </row>
    <row r="128" spans="2:6" x14ac:dyDescent="0.2">
      <c r="B128" s="25"/>
      <c r="F128" s="25"/>
    </row>
    <row r="129" spans="2:6" x14ac:dyDescent="0.2">
      <c r="B129" s="25"/>
      <c r="F129" s="25"/>
    </row>
    <row r="130" spans="2:6" x14ac:dyDescent="0.2">
      <c r="B130" s="25"/>
      <c r="F130" s="25"/>
    </row>
    <row r="131" spans="2:6" x14ac:dyDescent="0.2">
      <c r="B131" s="25"/>
      <c r="F131" s="25"/>
    </row>
    <row r="132" spans="2:6" x14ac:dyDescent="0.2">
      <c r="B132" s="25"/>
      <c r="F132" s="25"/>
    </row>
    <row r="133" spans="2:6" x14ac:dyDescent="0.2">
      <c r="B133" s="25"/>
      <c r="F133" s="25"/>
    </row>
    <row r="134" spans="2:6" x14ac:dyDescent="0.2">
      <c r="B134" s="25"/>
      <c r="F134" s="25"/>
    </row>
    <row r="135" spans="2:6" x14ac:dyDescent="0.2">
      <c r="B135" s="25"/>
      <c r="F135" s="25"/>
    </row>
    <row r="136" spans="2:6" x14ac:dyDescent="0.2">
      <c r="B136" s="25"/>
      <c r="F136" s="25"/>
    </row>
    <row r="137" spans="2:6" x14ac:dyDescent="0.2">
      <c r="B137" s="25"/>
      <c r="F137" s="25"/>
    </row>
    <row r="138" spans="2:6" x14ac:dyDescent="0.2">
      <c r="B138" s="25"/>
      <c r="F138" s="25"/>
    </row>
    <row r="139" spans="2:6" x14ac:dyDescent="0.2">
      <c r="B139" s="25"/>
      <c r="F139" s="25"/>
    </row>
    <row r="140" spans="2:6" x14ac:dyDescent="0.2">
      <c r="B140" s="25"/>
      <c r="F140" s="25"/>
    </row>
    <row r="141" spans="2:6" x14ac:dyDescent="0.2">
      <c r="B141" s="25"/>
      <c r="F141" s="25"/>
    </row>
    <row r="142" spans="2:6" x14ac:dyDescent="0.2">
      <c r="B142" s="25"/>
      <c r="F142" s="25"/>
    </row>
    <row r="143" spans="2:6" x14ac:dyDescent="0.2">
      <c r="B143" s="25"/>
      <c r="F143" s="25"/>
    </row>
    <row r="144" spans="2:6" x14ac:dyDescent="0.2">
      <c r="B144" s="25"/>
      <c r="F144" s="25"/>
    </row>
    <row r="145" spans="2:6" x14ac:dyDescent="0.2">
      <c r="B145" s="25"/>
      <c r="F145" s="25"/>
    </row>
    <row r="146" spans="2:6" x14ac:dyDescent="0.2">
      <c r="B146" s="25"/>
      <c r="F146" s="25"/>
    </row>
    <row r="147" spans="2:6" x14ac:dyDescent="0.2">
      <c r="B147" s="25"/>
      <c r="F147" s="25"/>
    </row>
    <row r="148" spans="2:6" x14ac:dyDescent="0.2">
      <c r="B148" s="25"/>
      <c r="F148" s="25"/>
    </row>
    <row r="149" spans="2:6" x14ac:dyDescent="0.2">
      <c r="B149" s="25"/>
      <c r="F149" s="25"/>
    </row>
    <row r="150" spans="2:6" x14ac:dyDescent="0.2">
      <c r="B150" s="25"/>
      <c r="F150" s="25"/>
    </row>
    <row r="151" spans="2:6" x14ac:dyDescent="0.2">
      <c r="B151" s="25"/>
      <c r="F151" s="25"/>
    </row>
    <row r="152" spans="2:6" x14ac:dyDescent="0.2">
      <c r="B152" s="25"/>
      <c r="F152" s="25"/>
    </row>
    <row r="153" spans="2:6" x14ac:dyDescent="0.2">
      <c r="B153" s="25"/>
      <c r="F153" s="25"/>
    </row>
    <row r="154" spans="2:6" x14ac:dyDescent="0.2">
      <c r="B154" s="25"/>
      <c r="F154" s="25"/>
    </row>
    <row r="155" spans="2:6" x14ac:dyDescent="0.2">
      <c r="B155" s="25"/>
      <c r="F155" s="25"/>
    </row>
    <row r="156" spans="2:6" x14ac:dyDescent="0.2">
      <c r="B156" s="25"/>
      <c r="F156" s="25"/>
    </row>
    <row r="157" spans="2:6" x14ac:dyDescent="0.2">
      <c r="B157" s="25"/>
      <c r="F157" s="25"/>
    </row>
    <row r="158" spans="2:6" x14ac:dyDescent="0.2">
      <c r="B158" s="25"/>
      <c r="F158" s="25"/>
    </row>
    <row r="159" spans="2:6" x14ac:dyDescent="0.2">
      <c r="B159" s="25"/>
      <c r="F159" s="25"/>
    </row>
    <row r="160" spans="2:6" x14ac:dyDescent="0.2">
      <c r="B160" s="25"/>
      <c r="F160" s="25"/>
    </row>
    <row r="161" spans="2:6" x14ac:dyDescent="0.2">
      <c r="B161" s="25"/>
      <c r="F161" s="25"/>
    </row>
    <row r="162" spans="2:6" x14ac:dyDescent="0.2">
      <c r="B162" s="25"/>
      <c r="F162" s="25"/>
    </row>
    <row r="163" spans="2:6" x14ac:dyDescent="0.2">
      <c r="B163" s="25"/>
      <c r="F163" s="25"/>
    </row>
    <row r="164" spans="2:6" x14ac:dyDescent="0.2">
      <c r="B164" s="25"/>
      <c r="F164" s="25"/>
    </row>
    <row r="165" spans="2:6" x14ac:dyDescent="0.2">
      <c r="B165" s="25"/>
      <c r="F165" s="25"/>
    </row>
    <row r="166" spans="2:6" x14ac:dyDescent="0.2">
      <c r="B166" s="25"/>
      <c r="F166" s="25"/>
    </row>
    <row r="167" spans="2:6" x14ac:dyDescent="0.2">
      <c r="B167" s="25"/>
      <c r="F167" s="25"/>
    </row>
    <row r="168" spans="2:6" x14ac:dyDescent="0.2">
      <c r="B168" s="25"/>
      <c r="F168" s="25"/>
    </row>
    <row r="169" spans="2:6" x14ac:dyDescent="0.2">
      <c r="B169" s="25"/>
      <c r="F169" s="25"/>
    </row>
    <row r="170" spans="2:6" x14ac:dyDescent="0.2">
      <c r="B170" s="25"/>
      <c r="F170" s="25"/>
    </row>
    <row r="171" spans="2:6" x14ac:dyDescent="0.2">
      <c r="B171" s="25"/>
      <c r="F171" s="25"/>
    </row>
    <row r="172" spans="2:6" x14ac:dyDescent="0.2">
      <c r="B172" s="25"/>
      <c r="F172" s="25"/>
    </row>
    <row r="173" spans="2:6" x14ac:dyDescent="0.2">
      <c r="B173" s="25"/>
      <c r="F173" s="25"/>
    </row>
    <row r="174" spans="2:6" x14ac:dyDescent="0.2">
      <c r="B174" s="25"/>
      <c r="F174" s="25"/>
    </row>
    <row r="175" spans="2:6" x14ac:dyDescent="0.2">
      <c r="B175" s="25"/>
      <c r="F175" s="25"/>
    </row>
    <row r="176" spans="2:6" x14ac:dyDescent="0.2">
      <c r="B176" s="25"/>
      <c r="F176" s="25"/>
    </row>
    <row r="177" spans="2:6" x14ac:dyDescent="0.2">
      <c r="B177" s="25"/>
      <c r="F177" s="25"/>
    </row>
    <row r="178" spans="2:6" x14ac:dyDescent="0.2">
      <c r="B178" s="25"/>
      <c r="F178" s="25"/>
    </row>
    <row r="179" spans="2:6" x14ac:dyDescent="0.2">
      <c r="B179" s="25"/>
      <c r="F179" s="25"/>
    </row>
    <row r="180" spans="2:6" x14ac:dyDescent="0.2">
      <c r="B180" s="25"/>
      <c r="F180" s="25"/>
    </row>
    <row r="181" spans="2:6" x14ac:dyDescent="0.2">
      <c r="B181" s="25"/>
      <c r="F181" s="25"/>
    </row>
    <row r="182" spans="2:6" x14ac:dyDescent="0.2">
      <c r="B182" s="25"/>
      <c r="F182" s="25"/>
    </row>
    <row r="183" spans="2:6" x14ac:dyDescent="0.2">
      <c r="B183" s="25"/>
      <c r="F183" s="25"/>
    </row>
    <row r="184" spans="2:6" x14ac:dyDescent="0.2">
      <c r="B184" s="25"/>
      <c r="F184" s="25"/>
    </row>
    <row r="185" spans="2:6" x14ac:dyDescent="0.2">
      <c r="B185" s="25"/>
      <c r="F185" s="25"/>
    </row>
    <row r="186" spans="2:6" x14ac:dyDescent="0.2">
      <c r="B186" s="25"/>
      <c r="F186" s="25"/>
    </row>
    <row r="187" spans="2:6" x14ac:dyDescent="0.2">
      <c r="B187" s="25"/>
      <c r="F187" s="25"/>
    </row>
    <row r="188" spans="2:6" x14ac:dyDescent="0.2">
      <c r="B188" s="25"/>
      <c r="F188" s="25"/>
    </row>
    <row r="189" spans="2:6" x14ac:dyDescent="0.2">
      <c r="B189" s="25"/>
      <c r="F189" s="25"/>
    </row>
    <row r="190" spans="2:6" x14ac:dyDescent="0.2">
      <c r="B190" s="25"/>
      <c r="F190" s="25"/>
    </row>
    <row r="191" spans="2:6" x14ac:dyDescent="0.2">
      <c r="B191" s="25"/>
      <c r="F191" s="25"/>
    </row>
    <row r="192" spans="2:6" x14ac:dyDescent="0.2">
      <c r="B192" s="25"/>
      <c r="F192" s="25"/>
    </row>
    <row r="193" spans="2:6" x14ac:dyDescent="0.2">
      <c r="B193" s="25"/>
      <c r="F193" s="25"/>
    </row>
    <row r="194" spans="2:6" x14ac:dyDescent="0.2">
      <c r="B194" s="25"/>
      <c r="F194" s="25"/>
    </row>
    <row r="195" spans="2:6" x14ac:dyDescent="0.2">
      <c r="B195" s="25"/>
      <c r="F195" s="25"/>
    </row>
    <row r="196" spans="2:6" x14ac:dyDescent="0.2">
      <c r="B196" s="25"/>
      <c r="F196" s="25"/>
    </row>
    <row r="197" spans="2:6" x14ac:dyDescent="0.2">
      <c r="B197" s="25"/>
      <c r="F197" s="25"/>
    </row>
    <row r="198" spans="2:6" x14ac:dyDescent="0.2">
      <c r="B198" s="25"/>
      <c r="F198" s="25"/>
    </row>
    <row r="199" spans="2:6" x14ac:dyDescent="0.2">
      <c r="B199" s="25"/>
      <c r="F199" s="25"/>
    </row>
    <row r="200" spans="2:6" x14ac:dyDescent="0.2">
      <c r="B200" s="25"/>
      <c r="F200" s="25"/>
    </row>
    <row r="201" spans="2:6" x14ac:dyDescent="0.2">
      <c r="B201" s="25"/>
      <c r="F201" s="25"/>
    </row>
    <row r="202" spans="2:6" x14ac:dyDescent="0.2">
      <c r="B202" s="25"/>
      <c r="F202" s="25"/>
    </row>
    <row r="203" spans="2:6" x14ac:dyDescent="0.2">
      <c r="B203" s="25"/>
      <c r="F203" s="25"/>
    </row>
    <row r="204" spans="2:6" x14ac:dyDescent="0.2">
      <c r="B204" s="25"/>
      <c r="F204" s="25"/>
    </row>
    <row r="205" spans="2:6" x14ac:dyDescent="0.2">
      <c r="B205" s="25"/>
      <c r="F205" s="25"/>
    </row>
    <row r="206" spans="2:6" x14ac:dyDescent="0.2">
      <c r="B206" s="25"/>
      <c r="F206" s="25"/>
    </row>
    <row r="207" spans="2:6" x14ac:dyDescent="0.2">
      <c r="B207" s="25"/>
      <c r="F207" s="25"/>
    </row>
    <row r="208" spans="2:6" x14ac:dyDescent="0.2">
      <c r="B208" s="25"/>
      <c r="F208" s="25"/>
    </row>
    <row r="209" spans="2:6" x14ac:dyDescent="0.2">
      <c r="B209" s="25"/>
      <c r="F209" s="25"/>
    </row>
    <row r="210" spans="2:6" x14ac:dyDescent="0.2">
      <c r="B210" s="25"/>
      <c r="F210" s="25"/>
    </row>
    <row r="211" spans="2:6" x14ac:dyDescent="0.2">
      <c r="B211" s="25"/>
      <c r="F211" s="25"/>
    </row>
    <row r="212" spans="2:6" x14ac:dyDescent="0.2">
      <c r="B212" s="25"/>
      <c r="F212" s="25"/>
    </row>
    <row r="213" spans="2:6" x14ac:dyDescent="0.2">
      <c r="B213" s="25"/>
      <c r="F213" s="25"/>
    </row>
    <row r="214" spans="2:6" x14ac:dyDescent="0.2">
      <c r="B214" s="25"/>
      <c r="F214" s="25"/>
    </row>
    <row r="215" spans="2:6" x14ac:dyDescent="0.2">
      <c r="B215" s="25"/>
      <c r="F215" s="25"/>
    </row>
    <row r="216" spans="2:6" x14ac:dyDescent="0.2">
      <c r="B216" s="25"/>
      <c r="F216" s="25"/>
    </row>
    <row r="217" spans="2:6" x14ac:dyDescent="0.2">
      <c r="B217" s="25"/>
      <c r="F217" s="25"/>
    </row>
    <row r="218" spans="2:6" x14ac:dyDescent="0.2">
      <c r="B218" s="25"/>
      <c r="F218" s="25"/>
    </row>
    <row r="219" spans="2:6" x14ac:dyDescent="0.2">
      <c r="B219" s="25"/>
      <c r="F219" s="25"/>
    </row>
    <row r="220" spans="2:6" x14ac:dyDescent="0.2">
      <c r="B220" s="25"/>
      <c r="F220" s="25"/>
    </row>
    <row r="221" spans="2:6" x14ac:dyDescent="0.2">
      <c r="B221" s="25"/>
      <c r="F221" s="25"/>
    </row>
    <row r="222" spans="2:6" x14ac:dyDescent="0.2">
      <c r="B222" s="25"/>
      <c r="F222" s="25"/>
    </row>
    <row r="223" spans="2:6" x14ac:dyDescent="0.2">
      <c r="B223" s="25"/>
      <c r="F223" s="25"/>
    </row>
    <row r="224" spans="2:6" x14ac:dyDescent="0.2">
      <c r="B224" s="25"/>
      <c r="F224" s="25"/>
    </row>
    <row r="225" spans="2:6" x14ac:dyDescent="0.2">
      <c r="B225" s="25"/>
      <c r="F225" s="25"/>
    </row>
    <row r="226" spans="2:6" x14ac:dyDescent="0.2">
      <c r="B226" s="25"/>
      <c r="F226" s="25"/>
    </row>
    <row r="227" spans="2:6" x14ac:dyDescent="0.2">
      <c r="B227" s="25"/>
      <c r="F227" s="25"/>
    </row>
    <row r="228" spans="2:6" x14ac:dyDescent="0.2">
      <c r="B228" s="25"/>
      <c r="F228" s="25"/>
    </row>
    <row r="229" spans="2:6" x14ac:dyDescent="0.2">
      <c r="B229" s="25"/>
      <c r="F229" s="25"/>
    </row>
    <row r="230" spans="2:6" x14ac:dyDescent="0.2">
      <c r="B230" s="25"/>
      <c r="F230" s="25"/>
    </row>
    <row r="231" spans="2:6" x14ac:dyDescent="0.2">
      <c r="B231" s="25"/>
      <c r="F231" s="25"/>
    </row>
    <row r="232" spans="2:6" x14ac:dyDescent="0.2">
      <c r="B232" s="25"/>
      <c r="F232" s="25"/>
    </row>
    <row r="233" spans="2:6" x14ac:dyDescent="0.2">
      <c r="B233" s="25"/>
      <c r="F233" s="25"/>
    </row>
    <row r="234" spans="2:6" x14ac:dyDescent="0.2">
      <c r="B234" s="25"/>
      <c r="F234" s="25"/>
    </row>
    <row r="235" spans="2:6" x14ac:dyDescent="0.2">
      <c r="B235" s="25"/>
      <c r="F235" s="25"/>
    </row>
    <row r="236" spans="2:6" x14ac:dyDescent="0.2">
      <c r="B236" s="25"/>
      <c r="F236" s="25"/>
    </row>
    <row r="237" spans="2:6" x14ac:dyDescent="0.2">
      <c r="B237" s="25"/>
      <c r="F237" s="25"/>
    </row>
    <row r="238" spans="2:6" x14ac:dyDescent="0.2">
      <c r="B238" s="25"/>
      <c r="F238" s="25"/>
    </row>
    <row r="239" spans="2:6" x14ac:dyDescent="0.2">
      <c r="B239" s="25"/>
      <c r="F239" s="25"/>
    </row>
    <row r="240" spans="2:6" x14ac:dyDescent="0.2">
      <c r="B240" s="25"/>
      <c r="F240" s="25"/>
    </row>
    <row r="241" spans="2:6" x14ac:dyDescent="0.2">
      <c r="B241" s="25"/>
      <c r="F241" s="25"/>
    </row>
    <row r="242" spans="2:6" x14ac:dyDescent="0.2">
      <c r="B242" s="25"/>
      <c r="F242" s="25"/>
    </row>
    <row r="243" spans="2:6" x14ac:dyDescent="0.2">
      <c r="B243" s="25"/>
      <c r="F243" s="25"/>
    </row>
    <row r="244" spans="2:6" x14ac:dyDescent="0.2">
      <c r="B244" s="25"/>
      <c r="F244" s="25"/>
    </row>
    <row r="245" spans="2:6" x14ac:dyDescent="0.2">
      <c r="B245" s="25"/>
      <c r="F245" s="25"/>
    </row>
    <row r="246" spans="2:6" x14ac:dyDescent="0.2">
      <c r="B246" s="25"/>
      <c r="F246" s="25"/>
    </row>
    <row r="247" spans="2:6" x14ac:dyDescent="0.2">
      <c r="B247" s="25"/>
      <c r="F247" s="25"/>
    </row>
    <row r="248" spans="2:6" x14ac:dyDescent="0.2">
      <c r="B248" s="25"/>
      <c r="F248" s="25"/>
    </row>
    <row r="249" spans="2:6" x14ac:dyDescent="0.2">
      <c r="B249" s="25"/>
      <c r="F249" s="25"/>
    </row>
    <row r="250" spans="2:6" x14ac:dyDescent="0.2">
      <c r="B250" s="25"/>
      <c r="F250" s="25"/>
    </row>
    <row r="251" spans="2:6" x14ac:dyDescent="0.2">
      <c r="B251" s="25"/>
      <c r="F251" s="25"/>
    </row>
    <row r="252" spans="2:6" x14ac:dyDescent="0.2">
      <c r="B252" s="25"/>
      <c r="F252" s="25"/>
    </row>
    <row r="253" spans="2:6" x14ac:dyDescent="0.2">
      <c r="B253" s="25"/>
      <c r="F253" s="25"/>
    </row>
    <row r="254" spans="2:6" x14ac:dyDescent="0.2">
      <c r="B254" s="25"/>
      <c r="F254" s="25"/>
    </row>
    <row r="255" spans="2:6" x14ac:dyDescent="0.2">
      <c r="B255" s="25"/>
      <c r="F255" s="25"/>
    </row>
    <row r="256" spans="2:6" x14ac:dyDescent="0.2">
      <c r="B256" s="25"/>
      <c r="F256" s="25"/>
    </row>
    <row r="257" spans="2:6" x14ac:dyDescent="0.2">
      <c r="B257" s="25"/>
      <c r="F257" s="25"/>
    </row>
    <row r="258" spans="2:6" x14ac:dyDescent="0.2">
      <c r="B258" s="25"/>
      <c r="F258" s="25"/>
    </row>
    <row r="259" spans="2:6" x14ac:dyDescent="0.2">
      <c r="B259" s="25"/>
      <c r="F259" s="25"/>
    </row>
    <row r="260" spans="2:6" x14ac:dyDescent="0.2">
      <c r="B260" s="25"/>
      <c r="F260" s="25"/>
    </row>
    <row r="261" spans="2:6" x14ac:dyDescent="0.2">
      <c r="B261" s="25"/>
      <c r="F261" s="25"/>
    </row>
    <row r="262" spans="2:6" x14ac:dyDescent="0.2">
      <c r="B262" s="25"/>
      <c r="F262" s="25"/>
    </row>
    <row r="263" spans="2:6" x14ac:dyDescent="0.2">
      <c r="B263" s="25"/>
      <c r="F263" s="25"/>
    </row>
    <row r="264" spans="2:6" x14ac:dyDescent="0.2">
      <c r="B264" s="25"/>
      <c r="F264" s="25"/>
    </row>
    <row r="265" spans="2:6" x14ac:dyDescent="0.2">
      <c r="B265" s="25"/>
      <c r="F265" s="25"/>
    </row>
    <row r="266" spans="2:6" x14ac:dyDescent="0.2">
      <c r="B266" s="25"/>
      <c r="F266" s="25"/>
    </row>
    <row r="267" spans="2:6" x14ac:dyDescent="0.2">
      <c r="B267" s="25"/>
      <c r="F267" s="25"/>
    </row>
    <row r="268" spans="2:6" x14ac:dyDescent="0.2">
      <c r="B268" s="25"/>
      <c r="F268" s="25"/>
    </row>
    <row r="269" spans="2:6" x14ac:dyDescent="0.2">
      <c r="B269" s="25"/>
      <c r="F269" s="25"/>
    </row>
    <row r="270" spans="2:6" x14ac:dyDescent="0.2">
      <c r="B270" s="25"/>
      <c r="F270" s="25"/>
    </row>
    <row r="271" spans="2:6" x14ac:dyDescent="0.2">
      <c r="B271" s="25"/>
      <c r="F271" s="25"/>
    </row>
    <row r="272" spans="2:6" x14ac:dyDescent="0.2">
      <c r="B272" s="25"/>
      <c r="F272" s="25"/>
    </row>
    <row r="273" spans="2:6" x14ac:dyDescent="0.2">
      <c r="B273" s="25"/>
      <c r="F273" s="25"/>
    </row>
    <row r="274" spans="2:6" x14ac:dyDescent="0.2">
      <c r="B274" s="25"/>
      <c r="F274" s="25"/>
    </row>
    <row r="275" spans="2:6" x14ac:dyDescent="0.2">
      <c r="B275" s="25"/>
      <c r="F275" s="25"/>
    </row>
    <row r="276" spans="2:6" x14ac:dyDescent="0.2">
      <c r="B276" s="25"/>
      <c r="F276" s="25"/>
    </row>
    <row r="277" spans="2:6" x14ac:dyDescent="0.2">
      <c r="B277" s="25"/>
      <c r="F277" s="25"/>
    </row>
    <row r="278" spans="2:6" x14ac:dyDescent="0.2">
      <c r="B278" s="25"/>
      <c r="F278" s="25"/>
    </row>
    <row r="279" spans="2:6" x14ac:dyDescent="0.2">
      <c r="B279" s="25"/>
      <c r="F279" s="25"/>
    </row>
    <row r="280" spans="2:6" x14ac:dyDescent="0.2">
      <c r="B280" s="25"/>
      <c r="F280" s="25"/>
    </row>
    <row r="281" spans="2:6" x14ac:dyDescent="0.2">
      <c r="B281" s="25"/>
      <c r="F281" s="25"/>
    </row>
    <row r="282" spans="2:6" x14ac:dyDescent="0.2">
      <c r="B282" s="25"/>
      <c r="F282" s="25"/>
    </row>
    <row r="283" spans="2:6" x14ac:dyDescent="0.2">
      <c r="B283" s="25"/>
      <c r="F283" s="25"/>
    </row>
    <row r="284" spans="2:6" x14ac:dyDescent="0.2">
      <c r="B284" s="25"/>
      <c r="F284" s="25"/>
    </row>
    <row r="285" spans="2:6" x14ac:dyDescent="0.2">
      <c r="B285" s="25"/>
      <c r="F285" s="25"/>
    </row>
    <row r="286" spans="2:6" x14ac:dyDescent="0.2">
      <c r="B286" s="25"/>
      <c r="F286" s="25"/>
    </row>
    <row r="287" spans="2:6" x14ac:dyDescent="0.2">
      <c r="B287" s="25"/>
      <c r="F287" s="25"/>
    </row>
    <row r="288" spans="2:6" x14ac:dyDescent="0.2">
      <c r="B288" s="25"/>
      <c r="F288" s="25"/>
    </row>
    <row r="289" spans="2:6" x14ac:dyDescent="0.2">
      <c r="B289" s="25"/>
      <c r="F289" s="25"/>
    </row>
    <row r="290" spans="2:6" x14ac:dyDescent="0.2">
      <c r="B290" s="25"/>
      <c r="F290" s="25"/>
    </row>
    <row r="291" spans="2:6" x14ac:dyDescent="0.2">
      <c r="B291" s="25"/>
      <c r="F291" s="25"/>
    </row>
    <row r="292" spans="2:6" x14ac:dyDescent="0.2">
      <c r="B292" s="25"/>
      <c r="F292" s="25"/>
    </row>
    <row r="293" spans="2:6" x14ac:dyDescent="0.2">
      <c r="B293" s="25"/>
      <c r="F293" s="25"/>
    </row>
    <row r="294" spans="2:6" x14ac:dyDescent="0.2">
      <c r="B294" s="25"/>
      <c r="F294" s="25"/>
    </row>
    <row r="295" spans="2:6" x14ac:dyDescent="0.2">
      <c r="B295" s="25"/>
      <c r="F295" s="25"/>
    </row>
    <row r="296" spans="2:6" x14ac:dyDescent="0.2">
      <c r="B296" s="25"/>
      <c r="F296" s="25"/>
    </row>
    <row r="297" spans="2:6" x14ac:dyDescent="0.2">
      <c r="B297" s="25"/>
      <c r="F297" s="25"/>
    </row>
    <row r="298" spans="2:6" x14ac:dyDescent="0.2">
      <c r="B298" s="25"/>
      <c r="F298" s="25"/>
    </row>
    <row r="299" spans="2:6" x14ac:dyDescent="0.2">
      <c r="B299" s="25"/>
      <c r="F299" s="25"/>
    </row>
    <row r="300" spans="2:6" x14ac:dyDescent="0.2">
      <c r="B300" s="25"/>
      <c r="F300" s="25"/>
    </row>
    <row r="301" spans="2:6" x14ac:dyDescent="0.2">
      <c r="B301" s="25"/>
      <c r="F301" s="25"/>
    </row>
    <row r="302" spans="2:6" x14ac:dyDescent="0.2">
      <c r="B302" s="25"/>
      <c r="F302" s="25"/>
    </row>
    <row r="303" spans="2:6" x14ac:dyDescent="0.2">
      <c r="B303" s="25"/>
      <c r="F303" s="25"/>
    </row>
    <row r="304" spans="2:6" x14ac:dyDescent="0.2">
      <c r="B304" s="25"/>
      <c r="F304" s="25"/>
    </row>
    <row r="305" spans="2:6" x14ac:dyDescent="0.2">
      <c r="B305" s="25"/>
      <c r="F305" s="25"/>
    </row>
    <row r="306" spans="2:6" x14ac:dyDescent="0.2">
      <c r="B306" s="25"/>
      <c r="F306" s="25"/>
    </row>
    <row r="307" spans="2:6" x14ac:dyDescent="0.2">
      <c r="B307" s="25"/>
      <c r="F307" s="25"/>
    </row>
    <row r="308" spans="2:6" x14ac:dyDescent="0.2">
      <c r="B308" s="25"/>
      <c r="F308" s="25"/>
    </row>
    <row r="309" spans="2:6" x14ac:dyDescent="0.2">
      <c r="B309" s="25"/>
      <c r="F309" s="25"/>
    </row>
    <row r="310" spans="2:6" x14ac:dyDescent="0.2">
      <c r="B310" s="25"/>
      <c r="F310" s="25"/>
    </row>
    <row r="311" spans="2:6" x14ac:dyDescent="0.2">
      <c r="B311" s="25"/>
      <c r="F311" s="25"/>
    </row>
    <row r="312" spans="2:6" x14ac:dyDescent="0.2">
      <c r="B312" s="25"/>
      <c r="F312" s="25"/>
    </row>
    <row r="313" spans="2:6" x14ac:dyDescent="0.2">
      <c r="B313" s="25"/>
      <c r="F313" s="25"/>
    </row>
    <row r="314" spans="2:6" x14ac:dyDescent="0.2">
      <c r="B314" s="25"/>
      <c r="F314" s="25"/>
    </row>
    <row r="315" spans="2:6" x14ac:dyDescent="0.2">
      <c r="B315" s="25"/>
      <c r="F315" s="25"/>
    </row>
    <row r="316" spans="2:6" x14ac:dyDescent="0.2">
      <c r="B316" s="25"/>
      <c r="F316" s="25"/>
    </row>
    <row r="317" spans="2:6" x14ac:dyDescent="0.2">
      <c r="B317" s="25"/>
      <c r="F317" s="25"/>
    </row>
    <row r="318" spans="2:6" x14ac:dyDescent="0.2">
      <c r="B318" s="25"/>
      <c r="F318" s="25"/>
    </row>
    <row r="319" spans="2:6" x14ac:dyDescent="0.2">
      <c r="B319" s="25"/>
      <c r="F319" s="25"/>
    </row>
    <row r="320" spans="2:6" x14ac:dyDescent="0.2">
      <c r="B320" s="25"/>
      <c r="F320" s="25"/>
    </row>
    <row r="321" spans="2:6" x14ac:dyDescent="0.2">
      <c r="B321" s="25"/>
      <c r="F321" s="25"/>
    </row>
    <row r="322" spans="2:6" x14ac:dyDescent="0.2">
      <c r="B322" s="25"/>
      <c r="F322" s="25"/>
    </row>
    <row r="323" spans="2:6" x14ac:dyDescent="0.2">
      <c r="B323" s="25"/>
      <c r="F323" s="25"/>
    </row>
    <row r="324" spans="2:6" x14ac:dyDescent="0.2">
      <c r="B324" s="25"/>
      <c r="F324" s="25"/>
    </row>
    <row r="325" spans="2:6" x14ac:dyDescent="0.2">
      <c r="B325" s="25"/>
      <c r="F325" s="25"/>
    </row>
    <row r="326" spans="2:6" x14ac:dyDescent="0.2">
      <c r="B326" s="25"/>
      <c r="F326" s="25"/>
    </row>
    <row r="327" spans="2:6" x14ac:dyDescent="0.2">
      <c r="B327" s="25"/>
      <c r="F327" s="25"/>
    </row>
    <row r="328" spans="2:6" x14ac:dyDescent="0.2">
      <c r="B328" s="25"/>
      <c r="F328" s="25"/>
    </row>
    <row r="329" spans="2:6" x14ac:dyDescent="0.2">
      <c r="B329" s="25"/>
      <c r="F329" s="25"/>
    </row>
    <row r="330" spans="2:6" x14ac:dyDescent="0.2">
      <c r="B330" s="25"/>
      <c r="F330" s="25"/>
    </row>
    <row r="331" spans="2:6" x14ac:dyDescent="0.2">
      <c r="B331" s="25"/>
      <c r="F331" s="25"/>
    </row>
    <row r="332" spans="2:6" x14ac:dyDescent="0.2">
      <c r="B332" s="25"/>
      <c r="F332" s="25"/>
    </row>
    <row r="333" spans="2:6" x14ac:dyDescent="0.2">
      <c r="B333" s="25"/>
      <c r="F333" s="25"/>
    </row>
    <row r="334" spans="2:6" x14ac:dyDescent="0.2">
      <c r="B334" s="25"/>
      <c r="F334" s="25"/>
    </row>
    <row r="335" spans="2:6" x14ac:dyDescent="0.2">
      <c r="B335" s="25"/>
      <c r="F335" s="25"/>
    </row>
    <row r="336" spans="2:6" x14ac:dyDescent="0.2">
      <c r="B336" s="25"/>
      <c r="F336" s="25"/>
    </row>
    <row r="337" spans="2:6" x14ac:dyDescent="0.2">
      <c r="B337" s="25"/>
      <c r="F337" s="25"/>
    </row>
    <row r="338" spans="2:6" x14ac:dyDescent="0.2">
      <c r="B338" s="25"/>
      <c r="F338" s="25"/>
    </row>
    <row r="339" spans="2:6" x14ac:dyDescent="0.2">
      <c r="B339" s="25"/>
      <c r="F339" s="25"/>
    </row>
    <row r="340" spans="2:6" x14ac:dyDescent="0.2">
      <c r="B340" s="25"/>
      <c r="F340" s="25"/>
    </row>
    <row r="341" spans="2:6" x14ac:dyDescent="0.2">
      <c r="B341" s="25"/>
      <c r="F341" s="25"/>
    </row>
    <row r="342" spans="2:6" x14ac:dyDescent="0.2">
      <c r="B342" s="25"/>
      <c r="F342" s="25"/>
    </row>
    <row r="343" spans="2:6" x14ac:dyDescent="0.2">
      <c r="B343" s="25"/>
      <c r="F343" s="25"/>
    </row>
    <row r="344" spans="2:6" x14ac:dyDescent="0.2">
      <c r="B344" s="25"/>
      <c r="F344" s="25"/>
    </row>
    <row r="345" spans="2:6" x14ac:dyDescent="0.2">
      <c r="B345" s="25"/>
      <c r="F345" s="25"/>
    </row>
    <row r="346" spans="2:6" x14ac:dyDescent="0.2">
      <c r="B346" s="25"/>
      <c r="F346" s="25"/>
    </row>
    <row r="347" spans="2:6" x14ac:dyDescent="0.2">
      <c r="B347" s="25"/>
      <c r="F347" s="25"/>
    </row>
    <row r="348" spans="2:6" x14ac:dyDescent="0.2">
      <c r="B348" s="25"/>
      <c r="F348" s="25"/>
    </row>
    <row r="349" spans="2:6" x14ac:dyDescent="0.2">
      <c r="B349" s="25"/>
      <c r="F349" s="25"/>
    </row>
    <row r="350" spans="2:6" x14ac:dyDescent="0.2">
      <c r="B350" s="25"/>
      <c r="F350" s="25"/>
    </row>
    <row r="351" spans="2:6" x14ac:dyDescent="0.2">
      <c r="B351" s="25"/>
      <c r="F351" s="25"/>
    </row>
    <row r="352" spans="2:6" x14ac:dyDescent="0.2">
      <c r="B352" s="25"/>
      <c r="F352" s="25"/>
    </row>
    <row r="353" spans="2:6" x14ac:dyDescent="0.2">
      <c r="B353" s="25"/>
      <c r="F353" s="25"/>
    </row>
    <row r="354" spans="2:6" x14ac:dyDescent="0.2">
      <c r="B354" s="25"/>
      <c r="F354" s="25"/>
    </row>
    <row r="355" spans="2:6" x14ac:dyDescent="0.2">
      <c r="B355" s="25"/>
      <c r="F355" s="25"/>
    </row>
    <row r="356" spans="2:6" x14ac:dyDescent="0.2">
      <c r="B356" s="25"/>
      <c r="F356" s="25"/>
    </row>
    <row r="357" spans="2:6" x14ac:dyDescent="0.2">
      <c r="B357" s="25"/>
      <c r="F357" s="25"/>
    </row>
    <row r="358" spans="2:6" x14ac:dyDescent="0.2">
      <c r="B358" s="25"/>
      <c r="F358" s="25"/>
    </row>
    <row r="359" spans="2:6" x14ac:dyDescent="0.2">
      <c r="B359" s="25"/>
      <c r="F359" s="25"/>
    </row>
    <row r="360" spans="2:6" x14ac:dyDescent="0.2">
      <c r="B360" s="25"/>
      <c r="F360" s="25"/>
    </row>
    <row r="361" spans="2:6" x14ac:dyDescent="0.2">
      <c r="B361" s="25"/>
      <c r="F361" s="25"/>
    </row>
    <row r="362" spans="2:6" x14ac:dyDescent="0.2">
      <c r="B362" s="25"/>
      <c r="F362" s="25"/>
    </row>
    <row r="363" spans="2:6" x14ac:dyDescent="0.2">
      <c r="B363" s="25"/>
      <c r="F363" s="25"/>
    </row>
    <row r="364" spans="2:6" x14ac:dyDescent="0.2">
      <c r="B364" s="25"/>
      <c r="F364" s="25"/>
    </row>
    <row r="365" spans="2:6" x14ac:dyDescent="0.2">
      <c r="B365" s="25"/>
      <c r="F365" s="25"/>
    </row>
    <row r="366" spans="2:6" x14ac:dyDescent="0.2">
      <c r="B366" s="25"/>
      <c r="F366" s="25"/>
    </row>
    <row r="367" spans="2:6" x14ac:dyDescent="0.2">
      <c r="B367" s="25"/>
      <c r="F367" s="25"/>
    </row>
    <row r="368" spans="2:6" x14ac:dyDescent="0.2">
      <c r="B368" s="25"/>
      <c r="F368" s="25"/>
    </row>
    <row r="369" spans="2:6" x14ac:dyDescent="0.2">
      <c r="B369" s="25"/>
      <c r="F369" s="25"/>
    </row>
    <row r="370" spans="2:6" x14ac:dyDescent="0.2">
      <c r="B370" s="25"/>
      <c r="F370" s="25"/>
    </row>
    <row r="371" spans="2:6" x14ac:dyDescent="0.2">
      <c r="B371" s="25"/>
      <c r="F371" s="25"/>
    </row>
    <row r="372" spans="2:6" x14ac:dyDescent="0.2">
      <c r="B372" s="25"/>
      <c r="F372" s="25"/>
    </row>
    <row r="373" spans="2:6" x14ac:dyDescent="0.2">
      <c r="B373" s="25"/>
      <c r="F373" s="25"/>
    </row>
    <row r="374" spans="2:6" x14ac:dyDescent="0.2">
      <c r="B374" s="25"/>
      <c r="F374" s="25"/>
    </row>
    <row r="375" spans="2:6" x14ac:dyDescent="0.2">
      <c r="B375" s="25"/>
      <c r="F375" s="25"/>
    </row>
    <row r="376" spans="2:6" x14ac:dyDescent="0.2">
      <c r="B376" s="25"/>
      <c r="F376" s="25"/>
    </row>
    <row r="377" spans="2:6" x14ac:dyDescent="0.2">
      <c r="B377" s="25"/>
      <c r="F377" s="25"/>
    </row>
    <row r="378" spans="2:6" x14ac:dyDescent="0.2">
      <c r="B378" s="25"/>
      <c r="F378" s="25"/>
    </row>
    <row r="379" spans="2:6" x14ac:dyDescent="0.2">
      <c r="B379" s="25"/>
      <c r="F379" s="25"/>
    </row>
    <row r="380" spans="2:6" x14ac:dyDescent="0.2">
      <c r="B380" s="25"/>
      <c r="F380" s="25"/>
    </row>
    <row r="381" spans="2:6" x14ac:dyDescent="0.2">
      <c r="B381" s="25"/>
      <c r="F381" s="25"/>
    </row>
    <row r="382" spans="2:6" x14ac:dyDescent="0.2">
      <c r="B382" s="25"/>
      <c r="F382" s="25"/>
    </row>
    <row r="383" spans="2:6" x14ac:dyDescent="0.2">
      <c r="B383" s="25"/>
      <c r="F383" s="25"/>
    </row>
    <row r="384" spans="2:6" x14ac:dyDescent="0.2">
      <c r="B384" s="25"/>
      <c r="F384" s="25"/>
    </row>
    <row r="385" spans="2:6" x14ac:dyDescent="0.2">
      <c r="B385" s="25"/>
      <c r="F385" s="25"/>
    </row>
    <row r="386" spans="2:6" x14ac:dyDescent="0.2">
      <c r="B386" s="25"/>
      <c r="F386" s="25"/>
    </row>
    <row r="387" spans="2:6" x14ac:dyDescent="0.2">
      <c r="B387" s="25"/>
      <c r="F387" s="25"/>
    </row>
    <row r="388" spans="2:6" x14ac:dyDescent="0.2">
      <c r="B388" s="25"/>
      <c r="F388" s="25"/>
    </row>
    <row r="389" spans="2:6" x14ac:dyDescent="0.2">
      <c r="B389" s="25"/>
      <c r="F389" s="25"/>
    </row>
    <row r="390" spans="2:6" x14ac:dyDescent="0.2">
      <c r="B390" s="25"/>
      <c r="F390" s="25"/>
    </row>
    <row r="391" spans="2:6" x14ac:dyDescent="0.2">
      <c r="B391" s="25"/>
      <c r="F391" s="25"/>
    </row>
    <row r="392" spans="2:6" x14ac:dyDescent="0.2">
      <c r="B392" s="25"/>
      <c r="F392" s="25"/>
    </row>
    <row r="393" spans="2:6" x14ac:dyDescent="0.2">
      <c r="B393" s="25"/>
      <c r="F393" s="25"/>
    </row>
    <row r="394" spans="2:6" x14ac:dyDescent="0.2">
      <c r="B394" s="25"/>
      <c r="F394" s="25"/>
    </row>
    <row r="395" spans="2:6" x14ac:dyDescent="0.2">
      <c r="B395" s="25"/>
      <c r="F395" s="25"/>
    </row>
    <row r="396" spans="2:6" x14ac:dyDescent="0.2">
      <c r="B396" s="25"/>
      <c r="F396" s="25"/>
    </row>
    <row r="397" spans="2:6" x14ac:dyDescent="0.2">
      <c r="B397" s="25"/>
      <c r="F397" s="25"/>
    </row>
    <row r="398" spans="2:6" x14ac:dyDescent="0.2">
      <c r="B398" s="25"/>
      <c r="F398" s="25"/>
    </row>
    <row r="399" spans="2:6" x14ac:dyDescent="0.2">
      <c r="B399" s="25"/>
      <c r="F399" s="25"/>
    </row>
    <row r="400" spans="2:6" x14ac:dyDescent="0.2">
      <c r="B400" s="25"/>
      <c r="F400" s="25"/>
    </row>
    <row r="401" spans="2:6" x14ac:dyDescent="0.2">
      <c r="B401" s="25"/>
      <c r="F401" s="25"/>
    </row>
    <row r="402" spans="2:6" x14ac:dyDescent="0.2">
      <c r="B402" s="25"/>
      <c r="F402" s="25"/>
    </row>
    <row r="403" spans="2:6" x14ac:dyDescent="0.2">
      <c r="B403" s="25"/>
      <c r="F403" s="25"/>
    </row>
    <row r="404" spans="2:6" x14ac:dyDescent="0.2">
      <c r="B404" s="25"/>
      <c r="F404" s="25"/>
    </row>
    <row r="405" spans="2:6" x14ac:dyDescent="0.2">
      <c r="B405" s="25"/>
      <c r="F405" s="25"/>
    </row>
    <row r="406" spans="2:6" x14ac:dyDescent="0.2">
      <c r="B406" s="25"/>
      <c r="F406" s="25"/>
    </row>
    <row r="407" spans="2:6" x14ac:dyDescent="0.2">
      <c r="B407" s="25"/>
      <c r="F407" s="25"/>
    </row>
    <row r="408" spans="2:6" x14ac:dyDescent="0.2">
      <c r="B408" s="25"/>
      <c r="F408" s="25"/>
    </row>
    <row r="409" spans="2:6" x14ac:dyDescent="0.2">
      <c r="B409" s="25"/>
      <c r="F409" s="25"/>
    </row>
    <row r="410" spans="2:6" x14ac:dyDescent="0.2">
      <c r="B410" s="25"/>
      <c r="F410" s="25"/>
    </row>
    <row r="411" spans="2:6" x14ac:dyDescent="0.2">
      <c r="B411" s="25"/>
      <c r="F411" s="25"/>
    </row>
    <row r="412" spans="2:6" x14ac:dyDescent="0.2">
      <c r="B412" s="25"/>
      <c r="F412" s="25"/>
    </row>
    <row r="413" spans="2:6" x14ac:dyDescent="0.2">
      <c r="B413" s="25"/>
      <c r="F413" s="25"/>
    </row>
    <row r="414" spans="2:6" x14ac:dyDescent="0.2">
      <c r="B414" s="25"/>
      <c r="F414" s="25"/>
    </row>
    <row r="415" spans="2:6" x14ac:dyDescent="0.2">
      <c r="B415" s="25"/>
      <c r="F415" s="25"/>
    </row>
    <row r="416" spans="2:6" x14ac:dyDescent="0.2">
      <c r="B416" s="25"/>
      <c r="F416" s="25"/>
    </row>
    <row r="417" spans="2:6" x14ac:dyDescent="0.2">
      <c r="B417" s="25"/>
      <c r="F417" s="25"/>
    </row>
    <row r="418" spans="2:6" x14ac:dyDescent="0.2">
      <c r="B418" s="25"/>
      <c r="F418" s="25"/>
    </row>
    <row r="419" spans="2:6" x14ac:dyDescent="0.2">
      <c r="B419" s="25"/>
      <c r="F419" s="25"/>
    </row>
    <row r="420" spans="2:6" x14ac:dyDescent="0.2">
      <c r="B420" s="25"/>
      <c r="F420" s="25"/>
    </row>
    <row r="421" spans="2:6" x14ac:dyDescent="0.2">
      <c r="B421" s="25"/>
      <c r="F421" s="25"/>
    </row>
    <row r="422" spans="2:6" x14ac:dyDescent="0.2">
      <c r="B422" s="25"/>
      <c r="F422" s="25"/>
    </row>
    <row r="423" spans="2:6" x14ac:dyDescent="0.2">
      <c r="B423" s="25"/>
      <c r="F423" s="25"/>
    </row>
    <row r="424" spans="2:6" x14ac:dyDescent="0.2">
      <c r="B424" s="25"/>
      <c r="F424" s="25"/>
    </row>
    <row r="425" spans="2:6" x14ac:dyDescent="0.2">
      <c r="B425" s="25"/>
      <c r="F425" s="25"/>
    </row>
    <row r="426" spans="2:6" x14ac:dyDescent="0.2">
      <c r="B426" s="25"/>
      <c r="F426" s="25"/>
    </row>
    <row r="427" spans="2:6" x14ac:dyDescent="0.2">
      <c r="B427" s="25"/>
      <c r="F427" s="25"/>
    </row>
    <row r="428" spans="2:6" x14ac:dyDescent="0.2">
      <c r="B428" s="25"/>
      <c r="F428" s="25"/>
    </row>
    <row r="429" spans="2:6" x14ac:dyDescent="0.2">
      <c r="B429" s="25"/>
      <c r="F429" s="25"/>
    </row>
    <row r="430" spans="2:6" x14ac:dyDescent="0.2">
      <c r="B430" s="25"/>
      <c r="F430" s="25"/>
    </row>
    <row r="431" spans="2:6" x14ac:dyDescent="0.2">
      <c r="B431" s="25"/>
      <c r="F431" s="25"/>
    </row>
    <row r="432" spans="2:6" x14ac:dyDescent="0.2">
      <c r="B432" s="25"/>
      <c r="F432" s="25"/>
    </row>
    <row r="433" spans="2:6" x14ac:dyDescent="0.2">
      <c r="B433" s="25"/>
      <c r="F433" s="25"/>
    </row>
    <row r="434" spans="2:6" x14ac:dyDescent="0.2">
      <c r="B434" s="25"/>
      <c r="F434" s="25"/>
    </row>
    <row r="435" spans="2:6" x14ac:dyDescent="0.2">
      <c r="B435" s="25"/>
      <c r="F435" s="25"/>
    </row>
    <row r="436" spans="2:6" x14ac:dyDescent="0.2">
      <c r="B436" s="25"/>
      <c r="F436" s="25"/>
    </row>
    <row r="437" spans="2:6" x14ac:dyDescent="0.2">
      <c r="B437" s="25"/>
      <c r="F437" s="25"/>
    </row>
    <row r="438" spans="2:6" x14ac:dyDescent="0.2">
      <c r="B438" s="25"/>
      <c r="F438" s="25"/>
    </row>
    <row r="439" spans="2:6" x14ac:dyDescent="0.2">
      <c r="B439" s="25"/>
      <c r="F439" s="25"/>
    </row>
    <row r="440" spans="2:6" x14ac:dyDescent="0.2">
      <c r="B440" s="25"/>
      <c r="F440" s="25"/>
    </row>
    <row r="441" spans="2:6" x14ac:dyDescent="0.2">
      <c r="B441" s="25"/>
      <c r="F441" s="25"/>
    </row>
    <row r="442" spans="2:6" x14ac:dyDescent="0.2">
      <c r="B442" s="25"/>
      <c r="F442" s="25"/>
    </row>
    <row r="443" spans="2:6" x14ac:dyDescent="0.2">
      <c r="B443" s="25"/>
      <c r="F443" s="25"/>
    </row>
    <row r="444" spans="2:6" x14ac:dyDescent="0.2">
      <c r="B444" s="25"/>
      <c r="F444" s="25"/>
    </row>
    <row r="445" spans="2:6" x14ac:dyDescent="0.2">
      <c r="B445" s="25"/>
      <c r="F445" s="25"/>
    </row>
    <row r="446" spans="2:6" x14ac:dyDescent="0.2">
      <c r="B446" s="25"/>
      <c r="F446" s="25"/>
    </row>
    <row r="447" spans="2:6" x14ac:dyDescent="0.2">
      <c r="B447" s="25"/>
      <c r="F447" s="25"/>
    </row>
    <row r="448" spans="2:6" x14ac:dyDescent="0.2">
      <c r="B448" s="25"/>
      <c r="F448" s="25"/>
    </row>
    <row r="449" spans="2:6" x14ac:dyDescent="0.2">
      <c r="B449" s="25"/>
      <c r="F449" s="25"/>
    </row>
    <row r="450" spans="2:6" x14ac:dyDescent="0.2">
      <c r="B450" s="25"/>
      <c r="F450" s="25"/>
    </row>
    <row r="451" spans="2:6" x14ac:dyDescent="0.2">
      <c r="B451" s="25"/>
      <c r="F451" s="25"/>
    </row>
    <row r="452" spans="2:6" x14ac:dyDescent="0.2">
      <c r="B452" s="25"/>
      <c r="F452" s="25"/>
    </row>
    <row r="453" spans="2:6" x14ac:dyDescent="0.2">
      <c r="B453" s="25"/>
      <c r="F453" s="25"/>
    </row>
    <row r="454" spans="2:6" x14ac:dyDescent="0.2">
      <c r="B454" s="25"/>
      <c r="F454" s="25"/>
    </row>
    <row r="455" spans="2:6" x14ac:dyDescent="0.2">
      <c r="B455" s="25"/>
      <c r="F455" s="25"/>
    </row>
    <row r="456" spans="2:6" x14ac:dyDescent="0.2">
      <c r="B456" s="25"/>
      <c r="F456" s="25"/>
    </row>
    <row r="457" spans="2:6" x14ac:dyDescent="0.2">
      <c r="B457" s="25"/>
      <c r="F457" s="25"/>
    </row>
    <row r="458" spans="2:6" x14ac:dyDescent="0.2">
      <c r="B458" s="25"/>
      <c r="F458" s="25"/>
    </row>
    <row r="459" spans="2:6" x14ac:dyDescent="0.2">
      <c r="B459" s="25"/>
      <c r="F459" s="25"/>
    </row>
    <row r="460" spans="2:6" x14ac:dyDescent="0.2">
      <c r="B460" s="25"/>
      <c r="F460" s="25"/>
    </row>
    <row r="461" spans="2:6" x14ac:dyDescent="0.2">
      <c r="B461" s="25"/>
      <c r="F461" s="25"/>
    </row>
    <row r="462" spans="2:6" x14ac:dyDescent="0.2">
      <c r="B462" s="25"/>
      <c r="F462" s="25"/>
    </row>
    <row r="463" spans="2:6" x14ac:dyDescent="0.2">
      <c r="B463" s="25"/>
      <c r="F463" s="25"/>
    </row>
    <row r="464" spans="2:6" x14ac:dyDescent="0.2">
      <c r="B464" s="25"/>
      <c r="F464" s="25"/>
    </row>
    <row r="465" spans="2:6" x14ac:dyDescent="0.2">
      <c r="B465" s="25"/>
      <c r="F465" s="25"/>
    </row>
    <row r="466" spans="2:6" x14ac:dyDescent="0.2">
      <c r="B466" s="25"/>
      <c r="F466" s="25"/>
    </row>
    <row r="467" spans="2:6" x14ac:dyDescent="0.2">
      <c r="B467" s="25"/>
      <c r="F467" s="25"/>
    </row>
    <row r="468" spans="2:6" x14ac:dyDescent="0.2">
      <c r="B468" s="25"/>
      <c r="F468" s="25"/>
    </row>
    <row r="469" spans="2:6" x14ac:dyDescent="0.2">
      <c r="B469" s="25"/>
      <c r="F469" s="25"/>
    </row>
    <row r="470" spans="2:6" x14ac:dyDescent="0.2">
      <c r="B470" s="25"/>
      <c r="F470" s="25"/>
    </row>
    <row r="471" spans="2:6" x14ac:dyDescent="0.2">
      <c r="B471" s="25"/>
      <c r="F471" s="25"/>
    </row>
    <row r="472" spans="2:6" x14ac:dyDescent="0.2">
      <c r="B472" s="25"/>
      <c r="F472" s="25"/>
    </row>
    <row r="473" spans="2:6" x14ac:dyDescent="0.2">
      <c r="B473" s="25"/>
      <c r="F473" s="25"/>
    </row>
    <row r="474" spans="2:6" x14ac:dyDescent="0.2">
      <c r="B474" s="25"/>
      <c r="F474" s="25"/>
    </row>
    <row r="475" spans="2:6" x14ac:dyDescent="0.2">
      <c r="B475" s="25"/>
      <c r="F475" s="25"/>
    </row>
    <row r="476" spans="2:6" x14ac:dyDescent="0.2">
      <c r="B476" s="25"/>
      <c r="F476" s="25"/>
    </row>
    <row r="477" spans="2:6" x14ac:dyDescent="0.2">
      <c r="B477" s="25"/>
      <c r="F477" s="25"/>
    </row>
    <row r="478" spans="2:6" x14ac:dyDescent="0.2">
      <c r="B478" s="25"/>
      <c r="F478" s="25"/>
    </row>
    <row r="479" spans="2:6" x14ac:dyDescent="0.2">
      <c r="B479" s="25"/>
      <c r="F479" s="25"/>
    </row>
    <row r="480" spans="2:6" x14ac:dyDescent="0.2">
      <c r="B480" s="25"/>
      <c r="F480" s="25"/>
    </row>
    <row r="481" spans="2:6" x14ac:dyDescent="0.2">
      <c r="B481" s="25"/>
      <c r="F481" s="25"/>
    </row>
    <row r="482" spans="2:6" x14ac:dyDescent="0.2">
      <c r="B482" s="25"/>
      <c r="F482" s="25"/>
    </row>
    <row r="483" spans="2:6" x14ac:dyDescent="0.2">
      <c r="B483" s="25"/>
      <c r="F483" s="25"/>
    </row>
    <row r="484" spans="2:6" x14ac:dyDescent="0.2">
      <c r="B484" s="25"/>
      <c r="F484" s="25"/>
    </row>
    <row r="485" spans="2:6" x14ac:dyDescent="0.2">
      <c r="B485" s="25"/>
      <c r="F485" s="25"/>
    </row>
    <row r="486" spans="2:6" x14ac:dyDescent="0.2">
      <c r="B486" s="25"/>
      <c r="F486" s="25"/>
    </row>
    <row r="487" spans="2:6" x14ac:dyDescent="0.2">
      <c r="B487" s="25"/>
      <c r="F487" s="25"/>
    </row>
    <row r="488" spans="2:6" x14ac:dyDescent="0.2">
      <c r="B488" s="25"/>
      <c r="F488" s="25"/>
    </row>
    <row r="489" spans="2:6" x14ac:dyDescent="0.2">
      <c r="B489" s="25"/>
      <c r="F489" s="25"/>
    </row>
    <row r="490" spans="2:6" x14ac:dyDescent="0.2">
      <c r="B490" s="25"/>
      <c r="F490" s="25"/>
    </row>
    <row r="491" spans="2:6" x14ac:dyDescent="0.2">
      <c r="B491" s="25"/>
      <c r="F491" s="25"/>
    </row>
    <row r="492" spans="2:6" x14ac:dyDescent="0.2">
      <c r="B492" s="25"/>
      <c r="F492" s="25"/>
    </row>
    <row r="493" spans="2:6" x14ac:dyDescent="0.2">
      <c r="B493" s="25"/>
      <c r="F493" s="25"/>
    </row>
    <row r="494" spans="2:6" x14ac:dyDescent="0.2">
      <c r="B494" s="25"/>
      <c r="F494" s="25"/>
    </row>
    <row r="495" spans="2:6" x14ac:dyDescent="0.2">
      <c r="B495" s="25"/>
      <c r="F495" s="25"/>
    </row>
    <row r="496" spans="2:6" x14ac:dyDescent="0.2">
      <c r="B496" s="25"/>
      <c r="F496" s="25"/>
    </row>
    <row r="497" spans="2:6" x14ac:dyDescent="0.2">
      <c r="B497" s="25"/>
      <c r="F497" s="25"/>
    </row>
    <row r="498" spans="2:6" x14ac:dyDescent="0.2">
      <c r="B498" s="25"/>
      <c r="F498" s="25"/>
    </row>
    <row r="499" spans="2:6" x14ac:dyDescent="0.2">
      <c r="B499" s="25"/>
      <c r="F499" s="25"/>
    </row>
    <row r="500" spans="2:6" x14ac:dyDescent="0.2">
      <c r="B500" s="25"/>
      <c r="F500" s="25"/>
    </row>
    <row r="501" spans="2:6" x14ac:dyDescent="0.2">
      <c r="B501" s="25"/>
      <c r="F501" s="25"/>
    </row>
    <row r="502" spans="2:6" x14ac:dyDescent="0.2">
      <c r="B502" s="25"/>
      <c r="F502" s="25"/>
    </row>
    <row r="503" spans="2:6" x14ac:dyDescent="0.2">
      <c r="B503" s="25"/>
      <c r="F503" s="25"/>
    </row>
    <row r="504" spans="2:6" x14ac:dyDescent="0.2">
      <c r="B504" s="25"/>
      <c r="F504" s="25"/>
    </row>
    <row r="505" spans="2:6" x14ac:dyDescent="0.2">
      <c r="B505" s="25"/>
      <c r="F505" s="25"/>
    </row>
    <row r="506" spans="2:6" x14ac:dyDescent="0.2">
      <c r="B506" s="25"/>
      <c r="F506" s="25"/>
    </row>
    <row r="507" spans="2:6" x14ac:dyDescent="0.2">
      <c r="B507" s="25"/>
      <c r="F507" s="25"/>
    </row>
    <row r="508" spans="2:6" x14ac:dyDescent="0.2">
      <c r="B508" s="25"/>
      <c r="F508" s="25"/>
    </row>
    <row r="509" spans="2:6" x14ac:dyDescent="0.2">
      <c r="B509" s="25"/>
      <c r="F509" s="25"/>
    </row>
    <row r="510" spans="2:6" x14ac:dyDescent="0.2">
      <c r="B510" s="25"/>
      <c r="F510" s="25"/>
    </row>
    <row r="511" spans="2:6" x14ac:dyDescent="0.2">
      <c r="B511" s="25"/>
      <c r="F511" s="25"/>
    </row>
    <row r="512" spans="2:6" x14ac:dyDescent="0.2">
      <c r="B512" s="25"/>
      <c r="F512" s="25"/>
    </row>
    <row r="513" spans="2:6" x14ac:dyDescent="0.2">
      <c r="B513" s="25"/>
      <c r="F513" s="25"/>
    </row>
    <row r="514" spans="2:6" x14ac:dyDescent="0.2">
      <c r="B514" s="25"/>
      <c r="F514" s="25"/>
    </row>
    <row r="515" spans="2:6" x14ac:dyDescent="0.2">
      <c r="B515" s="25"/>
      <c r="F515" s="25"/>
    </row>
    <row r="516" spans="2:6" x14ac:dyDescent="0.2">
      <c r="B516" s="25"/>
      <c r="F516" s="25"/>
    </row>
    <row r="517" spans="2:6" x14ac:dyDescent="0.2">
      <c r="B517" s="25"/>
      <c r="F517" s="25"/>
    </row>
    <row r="518" spans="2:6" x14ac:dyDescent="0.2">
      <c r="B518" s="25"/>
      <c r="F518" s="25"/>
    </row>
    <row r="519" spans="2:6" x14ac:dyDescent="0.2">
      <c r="B519" s="25"/>
      <c r="F519" s="25"/>
    </row>
    <row r="520" spans="2:6" x14ac:dyDescent="0.2">
      <c r="B520" s="25"/>
      <c r="F520" s="25"/>
    </row>
    <row r="521" spans="2:6" x14ac:dyDescent="0.2">
      <c r="B521" s="25"/>
      <c r="F521" s="25"/>
    </row>
    <row r="522" spans="2:6" x14ac:dyDescent="0.2">
      <c r="B522" s="25"/>
      <c r="F522" s="25"/>
    </row>
    <row r="523" spans="2:6" x14ac:dyDescent="0.2">
      <c r="B523" s="25"/>
      <c r="F523" s="25"/>
    </row>
    <row r="524" spans="2:6" x14ac:dyDescent="0.2">
      <c r="B524" s="25"/>
      <c r="F524" s="25"/>
    </row>
    <row r="525" spans="2:6" x14ac:dyDescent="0.2">
      <c r="B525" s="25"/>
      <c r="F525" s="25"/>
    </row>
    <row r="526" spans="2:6" x14ac:dyDescent="0.2">
      <c r="B526" s="25"/>
      <c r="F526" s="25"/>
    </row>
    <row r="527" spans="2:6" x14ac:dyDescent="0.2">
      <c r="B527" s="25"/>
      <c r="F527" s="25"/>
    </row>
    <row r="528" spans="2:6" x14ac:dyDescent="0.2">
      <c r="B528" s="25"/>
      <c r="F528" s="25"/>
    </row>
    <row r="529" spans="2:6" x14ac:dyDescent="0.2">
      <c r="B529" s="25"/>
      <c r="F529" s="25"/>
    </row>
    <row r="530" spans="2:6" x14ac:dyDescent="0.2">
      <c r="B530" s="25"/>
      <c r="F530" s="25"/>
    </row>
    <row r="531" spans="2:6" x14ac:dyDescent="0.2">
      <c r="B531" s="25"/>
      <c r="F531" s="25"/>
    </row>
    <row r="532" spans="2:6" x14ac:dyDescent="0.2">
      <c r="B532" s="25"/>
      <c r="F532" s="25"/>
    </row>
    <row r="533" spans="2:6" x14ac:dyDescent="0.2">
      <c r="B533" s="25"/>
      <c r="F533" s="25"/>
    </row>
    <row r="534" spans="2:6" x14ac:dyDescent="0.2">
      <c r="B534" s="25"/>
      <c r="F534" s="25"/>
    </row>
    <row r="535" spans="2:6" x14ac:dyDescent="0.2">
      <c r="B535" s="25"/>
      <c r="F535" s="25"/>
    </row>
    <row r="536" spans="2:6" x14ac:dyDescent="0.2">
      <c r="B536" s="25"/>
      <c r="F536" s="25"/>
    </row>
    <row r="537" spans="2:6" x14ac:dyDescent="0.2">
      <c r="B537" s="25"/>
      <c r="F537" s="25"/>
    </row>
    <row r="538" spans="2:6" x14ac:dyDescent="0.2">
      <c r="B538" s="25"/>
      <c r="F538" s="25"/>
    </row>
    <row r="539" spans="2:6" x14ac:dyDescent="0.2">
      <c r="B539" s="25"/>
      <c r="F539" s="25"/>
    </row>
    <row r="540" spans="2:6" x14ac:dyDescent="0.2">
      <c r="B540" s="25"/>
      <c r="F540" s="25"/>
    </row>
    <row r="541" spans="2:6" x14ac:dyDescent="0.2">
      <c r="B541" s="25"/>
      <c r="F541" s="25"/>
    </row>
    <row r="542" spans="2:6" x14ac:dyDescent="0.2">
      <c r="B542" s="25"/>
      <c r="F542" s="25"/>
    </row>
    <row r="543" spans="2:6" x14ac:dyDescent="0.2">
      <c r="B543" s="25"/>
      <c r="F543" s="25"/>
    </row>
    <row r="544" spans="2:6" x14ac:dyDescent="0.2">
      <c r="B544" s="25"/>
      <c r="F544" s="25"/>
    </row>
    <row r="545" spans="2:6" x14ac:dyDescent="0.2">
      <c r="B545" s="25"/>
      <c r="F545" s="25"/>
    </row>
    <row r="546" spans="2:6" x14ac:dyDescent="0.2">
      <c r="B546" s="25"/>
      <c r="F546" s="25"/>
    </row>
    <row r="547" spans="2:6" x14ac:dyDescent="0.2">
      <c r="B547" s="25"/>
      <c r="F547" s="25"/>
    </row>
    <row r="548" spans="2:6" x14ac:dyDescent="0.2">
      <c r="B548" s="25"/>
      <c r="F548" s="25"/>
    </row>
    <row r="549" spans="2:6" x14ac:dyDescent="0.2">
      <c r="B549" s="25"/>
      <c r="F549" s="25"/>
    </row>
    <row r="550" spans="2:6" x14ac:dyDescent="0.2">
      <c r="B550" s="25"/>
      <c r="F550" s="25"/>
    </row>
    <row r="551" spans="2:6" x14ac:dyDescent="0.2">
      <c r="B551" s="25"/>
      <c r="F551" s="25"/>
    </row>
    <row r="552" spans="2:6" x14ac:dyDescent="0.2">
      <c r="B552" s="25"/>
      <c r="F552" s="25"/>
    </row>
    <row r="553" spans="2:6" x14ac:dyDescent="0.2">
      <c r="B553" s="25"/>
      <c r="F553" s="25"/>
    </row>
    <row r="554" spans="2:6" x14ac:dyDescent="0.2">
      <c r="B554" s="25"/>
      <c r="F554" s="25"/>
    </row>
    <row r="555" spans="2:6" x14ac:dyDescent="0.2">
      <c r="B555" s="25"/>
      <c r="F555" s="25"/>
    </row>
    <row r="556" spans="2:6" x14ac:dyDescent="0.2">
      <c r="B556" s="25"/>
      <c r="F556" s="25"/>
    </row>
    <row r="557" spans="2:6" x14ac:dyDescent="0.2">
      <c r="B557" s="25"/>
      <c r="F557" s="25"/>
    </row>
    <row r="558" spans="2:6" x14ac:dyDescent="0.2">
      <c r="B558" s="25"/>
      <c r="F558" s="25"/>
    </row>
    <row r="559" spans="2:6" x14ac:dyDescent="0.2">
      <c r="B559" s="25"/>
      <c r="F559" s="25"/>
    </row>
    <row r="560" spans="2:6" x14ac:dyDescent="0.2">
      <c r="B560" s="25"/>
      <c r="F560" s="25"/>
    </row>
    <row r="561" spans="2:6" x14ac:dyDescent="0.2">
      <c r="B561" s="25"/>
      <c r="F561" s="25"/>
    </row>
    <row r="562" spans="2:6" x14ac:dyDescent="0.2">
      <c r="B562" s="25"/>
      <c r="F562" s="25"/>
    </row>
    <row r="563" spans="2:6" x14ac:dyDescent="0.2">
      <c r="B563" s="25"/>
      <c r="F563" s="25"/>
    </row>
    <row r="564" spans="2:6" x14ac:dyDescent="0.2">
      <c r="B564" s="25"/>
      <c r="F564" s="25"/>
    </row>
    <row r="565" spans="2:6" x14ac:dyDescent="0.2">
      <c r="B565" s="25"/>
      <c r="F565" s="25"/>
    </row>
    <row r="566" spans="2:6" x14ac:dyDescent="0.2">
      <c r="B566" s="25"/>
      <c r="F566" s="25"/>
    </row>
    <row r="567" spans="2:6" x14ac:dyDescent="0.2">
      <c r="B567" s="25"/>
      <c r="F567" s="25"/>
    </row>
    <row r="568" spans="2:6" x14ac:dyDescent="0.2">
      <c r="B568" s="25"/>
      <c r="F568" s="25"/>
    </row>
    <row r="569" spans="2:6" x14ac:dyDescent="0.2">
      <c r="B569" s="25"/>
      <c r="F569" s="25"/>
    </row>
    <row r="570" spans="2:6" x14ac:dyDescent="0.2">
      <c r="B570" s="25"/>
      <c r="F570" s="25"/>
    </row>
    <row r="571" spans="2:6" x14ac:dyDescent="0.2">
      <c r="B571" s="25"/>
      <c r="F571" s="25"/>
    </row>
    <row r="572" spans="2:6" x14ac:dyDescent="0.2">
      <c r="B572" s="25"/>
      <c r="F572" s="25"/>
    </row>
    <row r="573" spans="2:6" x14ac:dyDescent="0.2">
      <c r="B573" s="25"/>
      <c r="F573" s="25"/>
    </row>
    <row r="574" spans="2:6" x14ac:dyDescent="0.2">
      <c r="B574" s="25"/>
      <c r="F574" s="25"/>
    </row>
    <row r="575" spans="2:6" x14ac:dyDescent="0.2">
      <c r="B575" s="25"/>
      <c r="F575" s="25"/>
    </row>
    <row r="576" spans="2:6" x14ac:dyDescent="0.2">
      <c r="B576" s="25"/>
      <c r="F576" s="25"/>
    </row>
    <row r="577" spans="2:6" x14ac:dyDescent="0.2">
      <c r="B577" s="25"/>
      <c r="F577" s="25"/>
    </row>
    <row r="578" spans="2:6" x14ac:dyDescent="0.2">
      <c r="B578" s="25"/>
      <c r="F578" s="25"/>
    </row>
    <row r="579" spans="2:6" x14ac:dyDescent="0.2">
      <c r="B579" s="25"/>
      <c r="F579" s="25"/>
    </row>
    <row r="580" spans="2:6" x14ac:dyDescent="0.2">
      <c r="B580" s="25"/>
      <c r="F580" s="25"/>
    </row>
    <row r="581" spans="2:6" x14ac:dyDescent="0.2">
      <c r="B581" s="25"/>
      <c r="F581" s="25"/>
    </row>
    <row r="582" spans="2:6" x14ac:dyDescent="0.2">
      <c r="B582" s="25"/>
      <c r="F582" s="25"/>
    </row>
    <row r="583" spans="2:6" x14ac:dyDescent="0.2">
      <c r="B583" s="25"/>
      <c r="F583" s="25"/>
    </row>
    <row r="584" spans="2:6" x14ac:dyDescent="0.2">
      <c r="B584" s="25"/>
      <c r="F584" s="25"/>
    </row>
    <row r="585" spans="2:6" x14ac:dyDescent="0.2">
      <c r="B585" s="25"/>
      <c r="F585" s="25"/>
    </row>
    <row r="586" spans="2:6" x14ac:dyDescent="0.2">
      <c r="B586" s="25"/>
      <c r="F586" s="25"/>
    </row>
    <row r="587" spans="2:6" x14ac:dyDescent="0.2">
      <c r="B587" s="25"/>
      <c r="F587" s="25"/>
    </row>
    <row r="588" spans="2:6" x14ac:dyDescent="0.2">
      <c r="B588" s="25"/>
      <c r="F588" s="25"/>
    </row>
    <row r="589" spans="2:6" x14ac:dyDescent="0.2">
      <c r="B589" s="25"/>
      <c r="F589" s="25"/>
    </row>
    <row r="590" spans="2:6" x14ac:dyDescent="0.2">
      <c r="B590" s="25"/>
      <c r="F590" s="25"/>
    </row>
    <row r="591" spans="2:6" x14ac:dyDescent="0.2">
      <c r="B591" s="25"/>
      <c r="F591" s="25"/>
    </row>
    <row r="592" spans="2:6" x14ac:dyDescent="0.2">
      <c r="B592" s="25"/>
      <c r="F592" s="25"/>
    </row>
    <row r="593" spans="2:6" x14ac:dyDescent="0.2">
      <c r="B593" s="25"/>
      <c r="F593" s="25"/>
    </row>
    <row r="594" spans="2:6" x14ac:dyDescent="0.2">
      <c r="B594" s="25"/>
      <c r="F594" s="25"/>
    </row>
    <row r="595" spans="2:6" x14ac:dyDescent="0.2">
      <c r="B595" s="25"/>
      <c r="F595" s="25"/>
    </row>
    <row r="596" spans="2:6" x14ac:dyDescent="0.2">
      <c r="B596" s="25"/>
      <c r="F596" s="25"/>
    </row>
    <row r="597" spans="2:6" x14ac:dyDescent="0.2">
      <c r="B597" s="25"/>
      <c r="F597" s="25"/>
    </row>
    <row r="598" spans="2:6" x14ac:dyDescent="0.2">
      <c r="B598" s="25"/>
      <c r="F598" s="25"/>
    </row>
    <row r="599" spans="2:6" x14ac:dyDescent="0.2">
      <c r="B599" s="25"/>
      <c r="F599" s="25"/>
    </row>
    <row r="600" spans="2:6" x14ac:dyDescent="0.2">
      <c r="B600" s="25"/>
      <c r="F600" s="25"/>
    </row>
    <row r="601" spans="2:6" x14ac:dyDescent="0.2">
      <c r="B601" s="25"/>
      <c r="F601" s="25"/>
    </row>
    <row r="602" spans="2:6" x14ac:dyDescent="0.2">
      <c r="B602" s="25"/>
      <c r="F602" s="25"/>
    </row>
    <row r="603" spans="2:6" x14ac:dyDescent="0.2">
      <c r="B603" s="25"/>
      <c r="F603" s="25"/>
    </row>
    <row r="604" spans="2:6" x14ac:dyDescent="0.2">
      <c r="B604" s="25"/>
      <c r="F604" s="25"/>
    </row>
    <row r="605" spans="2:6" x14ac:dyDescent="0.2">
      <c r="B605" s="25"/>
      <c r="F605" s="25"/>
    </row>
    <row r="606" spans="2:6" x14ac:dyDescent="0.2">
      <c r="B606" s="25"/>
      <c r="F606" s="25"/>
    </row>
    <row r="607" spans="2:6" x14ac:dyDescent="0.2">
      <c r="B607" s="25"/>
      <c r="F607" s="25"/>
    </row>
    <row r="608" spans="2:6" x14ac:dyDescent="0.2">
      <c r="B608" s="25"/>
      <c r="F608" s="25"/>
    </row>
    <row r="609" spans="2:6" x14ac:dyDescent="0.2">
      <c r="B609" s="25"/>
      <c r="F609" s="25"/>
    </row>
    <row r="610" spans="2:6" x14ac:dyDescent="0.2">
      <c r="B610" s="25"/>
      <c r="F610" s="25"/>
    </row>
    <row r="611" spans="2:6" x14ac:dyDescent="0.2">
      <c r="B611" s="25"/>
      <c r="F611" s="25"/>
    </row>
    <row r="612" spans="2:6" x14ac:dyDescent="0.2">
      <c r="B612" s="25"/>
      <c r="F612" s="25"/>
    </row>
    <row r="613" spans="2:6" x14ac:dyDescent="0.2">
      <c r="B613" s="25"/>
      <c r="F613" s="25"/>
    </row>
    <row r="614" spans="2:6" x14ac:dyDescent="0.2">
      <c r="B614" s="25"/>
      <c r="F614" s="25"/>
    </row>
    <row r="615" spans="2:6" x14ac:dyDescent="0.2">
      <c r="B615" s="25"/>
      <c r="F615" s="25"/>
    </row>
    <row r="616" spans="2:6" x14ac:dyDescent="0.2">
      <c r="B616" s="25"/>
      <c r="F616" s="25"/>
    </row>
    <row r="617" spans="2:6" x14ac:dyDescent="0.2">
      <c r="B617" s="25"/>
      <c r="F617" s="25"/>
    </row>
    <row r="618" spans="2:6" x14ac:dyDescent="0.2">
      <c r="B618" s="25"/>
      <c r="F618" s="25"/>
    </row>
    <row r="619" spans="2:6" x14ac:dyDescent="0.2">
      <c r="B619" s="25"/>
      <c r="F619" s="25"/>
    </row>
    <row r="620" spans="2:6" x14ac:dyDescent="0.2">
      <c r="B620" s="25"/>
      <c r="F620" s="25"/>
    </row>
    <row r="621" spans="2:6" x14ac:dyDescent="0.2">
      <c r="B621" s="25"/>
      <c r="F621" s="25"/>
    </row>
    <row r="622" spans="2:6" x14ac:dyDescent="0.2">
      <c r="B622" s="25"/>
      <c r="F622" s="25"/>
    </row>
    <row r="623" spans="2:6" x14ac:dyDescent="0.2">
      <c r="B623" s="25"/>
      <c r="F623" s="25"/>
    </row>
    <row r="624" spans="2:6" x14ac:dyDescent="0.2">
      <c r="B624" s="25"/>
      <c r="F624" s="25"/>
    </row>
    <row r="625" spans="2:6" x14ac:dyDescent="0.2">
      <c r="B625" s="25"/>
      <c r="F625" s="25"/>
    </row>
    <row r="626" spans="2:6" x14ac:dyDescent="0.2">
      <c r="B626" s="25"/>
      <c r="F626" s="25"/>
    </row>
    <row r="627" spans="2:6" x14ac:dyDescent="0.2">
      <c r="B627" s="25"/>
      <c r="F627" s="25"/>
    </row>
    <row r="628" spans="2:6" x14ac:dyDescent="0.2">
      <c r="B628" s="25"/>
      <c r="F628" s="25"/>
    </row>
    <row r="629" spans="2:6" x14ac:dyDescent="0.2">
      <c r="B629" s="25"/>
      <c r="F629" s="25"/>
    </row>
    <row r="630" spans="2:6" x14ac:dyDescent="0.2">
      <c r="B630" s="25"/>
      <c r="F630" s="25"/>
    </row>
    <row r="631" spans="2:6" x14ac:dyDescent="0.2">
      <c r="B631" s="25"/>
      <c r="F631" s="25"/>
    </row>
    <row r="632" spans="2:6" x14ac:dyDescent="0.2">
      <c r="B632" s="25"/>
      <c r="F632" s="25"/>
    </row>
    <row r="633" spans="2:6" x14ac:dyDescent="0.2">
      <c r="B633" s="25"/>
      <c r="F633" s="25"/>
    </row>
    <row r="634" spans="2:6" x14ac:dyDescent="0.2">
      <c r="B634" s="25"/>
      <c r="F634" s="25"/>
    </row>
    <row r="635" spans="2:6" x14ac:dyDescent="0.2">
      <c r="B635" s="25"/>
      <c r="F635" s="25"/>
    </row>
    <row r="636" spans="2:6" x14ac:dyDescent="0.2">
      <c r="B636" s="25"/>
      <c r="F636" s="25"/>
    </row>
    <row r="637" spans="2:6" x14ac:dyDescent="0.2">
      <c r="B637" s="25"/>
      <c r="F637" s="25"/>
    </row>
    <row r="638" spans="2:6" x14ac:dyDescent="0.2">
      <c r="B638" s="25"/>
      <c r="F638" s="25"/>
    </row>
    <row r="639" spans="2:6" x14ac:dyDescent="0.2">
      <c r="B639" s="25"/>
      <c r="F639" s="25"/>
    </row>
    <row r="640" spans="2:6" x14ac:dyDescent="0.2">
      <c r="B640" s="25"/>
      <c r="F640" s="25"/>
    </row>
    <row r="641" spans="2:6" x14ac:dyDescent="0.2">
      <c r="B641" s="25"/>
      <c r="F641" s="25"/>
    </row>
    <row r="642" spans="2:6" x14ac:dyDescent="0.2">
      <c r="B642" s="25"/>
      <c r="F642" s="25"/>
    </row>
    <row r="643" spans="2:6" x14ac:dyDescent="0.2">
      <c r="B643" s="25"/>
      <c r="F643" s="25"/>
    </row>
    <row r="644" spans="2:6" x14ac:dyDescent="0.2">
      <c r="B644" s="25"/>
      <c r="F644" s="25"/>
    </row>
    <row r="645" spans="2:6" x14ac:dyDescent="0.2">
      <c r="B645" s="25"/>
      <c r="F645" s="25"/>
    </row>
    <row r="646" spans="2:6" x14ac:dyDescent="0.2">
      <c r="B646" s="25"/>
      <c r="F646" s="25"/>
    </row>
    <row r="647" spans="2:6" x14ac:dyDescent="0.2">
      <c r="B647" s="25"/>
      <c r="F647" s="25"/>
    </row>
    <row r="648" spans="2:6" x14ac:dyDescent="0.2">
      <c r="B648" s="25"/>
      <c r="F648" s="25"/>
    </row>
    <row r="649" spans="2:6" x14ac:dyDescent="0.2">
      <c r="B649" s="25"/>
      <c r="F649" s="25"/>
    </row>
    <row r="650" spans="2:6" x14ac:dyDescent="0.2">
      <c r="B650" s="25"/>
      <c r="F650" s="25"/>
    </row>
    <row r="651" spans="2:6" x14ac:dyDescent="0.2">
      <c r="B651" s="25"/>
      <c r="F651" s="25"/>
    </row>
    <row r="652" spans="2:6" x14ac:dyDescent="0.2">
      <c r="B652" s="25"/>
      <c r="F652" s="25"/>
    </row>
    <row r="653" spans="2:6" x14ac:dyDescent="0.2">
      <c r="B653" s="25"/>
      <c r="F653" s="25"/>
    </row>
    <row r="654" spans="2:6" x14ac:dyDescent="0.2">
      <c r="B654" s="25"/>
      <c r="F654" s="25"/>
    </row>
    <row r="655" spans="2:6" x14ac:dyDescent="0.2">
      <c r="B655" s="25"/>
      <c r="F655" s="25"/>
    </row>
    <row r="656" spans="2:6" x14ac:dyDescent="0.2">
      <c r="B656" s="25"/>
      <c r="F656" s="25"/>
    </row>
    <row r="657" spans="2:6" x14ac:dyDescent="0.2">
      <c r="B657" s="25"/>
      <c r="F657" s="25"/>
    </row>
    <row r="658" spans="2:6" x14ac:dyDescent="0.2">
      <c r="B658" s="25"/>
      <c r="F658" s="25"/>
    </row>
    <row r="659" spans="2:6" x14ac:dyDescent="0.2">
      <c r="B659" s="25"/>
      <c r="F659" s="25"/>
    </row>
    <row r="660" spans="2:6" x14ac:dyDescent="0.2">
      <c r="B660" s="25"/>
      <c r="F660" s="25"/>
    </row>
    <row r="661" spans="2:6" x14ac:dyDescent="0.2">
      <c r="B661" s="25"/>
      <c r="F661" s="25"/>
    </row>
    <row r="662" spans="2:6" x14ac:dyDescent="0.2">
      <c r="B662" s="25"/>
      <c r="F662" s="25"/>
    </row>
    <row r="663" spans="2:6" x14ac:dyDescent="0.2">
      <c r="B663" s="25"/>
      <c r="F663" s="25"/>
    </row>
    <row r="664" spans="2:6" x14ac:dyDescent="0.2">
      <c r="B664" s="25"/>
      <c r="F664" s="25"/>
    </row>
    <row r="665" spans="2:6" x14ac:dyDescent="0.2">
      <c r="B665" s="25"/>
      <c r="F665" s="25"/>
    </row>
    <row r="666" spans="2:6" x14ac:dyDescent="0.2">
      <c r="B666" s="25"/>
      <c r="F666" s="25"/>
    </row>
    <row r="667" spans="2:6" x14ac:dyDescent="0.2">
      <c r="B667" s="25"/>
      <c r="F667" s="25"/>
    </row>
    <row r="668" spans="2:6" x14ac:dyDescent="0.2">
      <c r="B668" s="25"/>
      <c r="F668" s="25"/>
    </row>
    <row r="669" spans="2:6" x14ac:dyDescent="0.2">
      <c r="B669" s="25"/>
      <c r="F669" s="25"/>
    </row>
    <row r="670" spans="2:6" x14ac:dyDescent="0.2">
      <c r="B670" s="25"/>
      <c r="F670" s="25"/>
    </row>
    <row r="671" spans="2:6" x14ac:dyDescent="0.2">
      <c r="B671" s="25"/>
      <c r="F671" s="25"/>
    </row>
    <row r="672" spans="2:6" x14ac:dyDescent="0.2">
      <c r="B672" s="25"/>
      <c r="F672" s="25"/>
    </row>
    <row r="673" spans="2:6" x14ac:dyDescent="0.2">
      <c r="B673" s="25"/>
      <c r="F673" s="25"/>
    </row>
    <row r="674" spans="2:6" x14ac:dyDescent="0.2">
      <c r="B674" s="25"/>
      <c r="F674" s="25"/>
    </row>
    <row r="675" spans="2:6" x14ac:dyDescent="0.2">
      <c r="B675" s="25"/>
      <c r="F675" s="25"/>
    </row>
    <row r="676" spans="2:6" x14ac:dyDescent="0.2">
      <c r="B676" s="25"/>
      <c r="F676" s="25"/>
    </row>
    <row r="677" spans="2:6" x14ac:dyDescent="0.2">
      <c r="B677" s="25"/>
      <c r="F677" s="25"/>
    </row>
    <row r="678" spans="2:6" x14ac:dyDescent="0.2">
      <c r="B678" s="25"/>
      <c r="F678" s="25"/>
    </row>
    <row r="679" spans="2:6" x14ac:dyDescent="0.2">
      <c r="B679" s="25"/>
      <c r="F679" s="25"/>
    </row>
    <row r="680" spans="2:6" x14ac:dyDescent="0.2">
      <c r="B680" s="25"/>
      <c r="F680" s="25"/>
    </row>
    <row r="681" spans="2:6" x14ac:dyDescent="0.2">
      <c r="B681" s="25"/>
      <c r="F681" s="25"/>
    </row>
    <row r="682" spans="2:6" x14ac:dyDescent="0.2">
      <c r="B682" s="25"/>
      <c r="F682" s="25"/>
    </row>
    <row r="683" spans="2:6" x14ac:dyDescent="0.2">
      <c r="B683" s="25"/>
      <c r="F683" s="25"/>
    </row>
    <row r="684" spans="2:6" x14ac:dyDescent="0.2">
      <c r="B684" s="25"/>
      <c r="F684" s="25"/>
    </row>
    <row r="685" spans="2:6" x14ac:dyDescent="0.2">
      <c r="B685" s="25"/>
      <c r="F685" s="25"/>
    </row>
    <row r="686" spans="2:6" x14ac:dyDescent="0.2">
      <c r="B686" s="25"/>
      <c r="F686" s="25"/>
    </row>
    <row r="687" spans="2:6" x14ac:dyDescent="0.2">
      <c r="B687" s="25"/>
      <c r="F687" s="25"/>
    </row>
    <row r="688" spans="2:6" x14ac:dyDescent="0.2">
      <c r="B688" s="25"/>
      <c r="F688" s="25"/>
    </row>
    <row r="689" spans="2:6" x14ac:dyDescent="0.2">
      <c r="B689" s="25"/>
      <c r="F689" s="25"/>
    </row>
    <row r="690" spans="2:6" x14ac:dyDescent="0.2">
      <c r="B690" s="25"/>
      <c r="F690" s="25"/>
    </row>
    <row r="691" spans="2:6" x14ac:dyDescent="0.2">
      <c r="B691" s="25"/>
      <c r="F691" s="25"/>
    </row>
    <row r="692" spans="2:6" x14ac:dyDescent="0.2">
      <c r="B692" s="25"/>
      <c r="F692" s="25"/>
    </row>
    <row r="693" spans="2:6" x14ac:dyDescent="0.2">
      <c r="B693" s="25"/>
      <c r="F693" s="25"/>
    </row>
    <row r="694" spans="2:6" x14ac:dyDescent="0.2">
      <c r="B694" s="25"/>
      <c r="F694" s="25"/>
    </row>
    <row r="695" spans="2:6" x14ac:dyDescent="0.2">
      <c r="B695" s="25"/>
      <c r="F695" s="25"/>
    </row>
    <row r="696" spans="2:6" x14ac:dyDescent="0.2">
      <c r="B696" s="25"/>
      <c r="F696" s="25"/>
    </row>
    <row r="697" spans="2:6" x14ac:dyDescent="0.2">
      <c r="B697" s="25"/>
      <c r="F697" s="25"/>
    </row>
    <row r="698" spans="2:6" x14ac:dyDescent="0.2">
      <c r="B698" s="25"/>
      <c r="F698" s="25"/>
    </row>
    <row r="699" spans="2:6" x14ac:dyDescent="0.2">
      <c r="B699" s="25"/>
      <c r="F699" s="25"/>
    </row>
    <row r="700" spans="2:6" x14ac:dyDescent="0.2">
      <c r="B700" s="25"/>
      <c r="F700" s="25"/>
    </row>
    <row r="701" spans="2:6" x14ac:dyDescent="0.2">
      <c r="B701" s="25"/>
      <c r="F701" s="25"/>
    </row>
    <row r="702" spans="2:6" x14ac:dyDescent="0.2">
      <c r="B702" s="25"/>
      <c r="F702" s="25"/>
    </row>
    <row r="703" spans="2:6" x14ac:dyDescent="0.2">
      <c r="B703" s="25"/>
      <c r="F703" s="25"/>
    </row>
    <row r="704" spans="2:6" x14ac:dyDescent="0.2">
      <c r="B704" s="25"/>
      <c r="F704" s="25"/>
    </row>
    <row r="705" spans="2:6" x14ac:dyDescent="0.2">
      <c r="B705" s="25"/>
      <c r="F705" s="25"/>
    </row>
    <row r="706" spans="2:6" x14ac:dyDescent="0.2">
      <c r="B706" s="25"/>
      <c r="F706" s="25"/>
    </row>
    <row r="707" spans="2:6" x14ac:dyDescent="0.2">
      <c r="B707" s="25"/>
      <c r="F707" s="25"/>
    </row>
    <row r="708" spans="2:6" x14ac:dyDescent="0.2">
      <c r="B708" s="25"/>
      <c r="F708" s="25"/>
    </row>
    <row r="709" spans="2:6" x14ac:dyDescent="0.2">
      <c r="B709" s="25"/>
      <c r="F709" s="25"/>
    </row>
    <row r="710" spans="2:6" x14ac:dyDescent="0.2">
      <c r="B710" s="25"/>
      <c r="F710" s="25"/>
    </row>
    <row r="711" spans="2:6" x14ac:dyDescent="0.2">
      <c r="B711" s="25"/>
      <c r="F711" s="25"/>
    </row>
    <row r="712" spans="2:6" x14ac:dyDescent="0.2">
      <c r="B712" s="25"/>
      <c r="F712" s="25"/>
    </row>
    <row r="713" spans="2:6" x14ac:dyDescent="0.2">
      <c r="B713" s="25"/>
      <c r="F713" s="25"/>
    </row>
    <row r="714" spans="2:6" x14ac:dyDescent="0.2">
      <c r="B714" s="25"/>
      <c r="F714" s="25"/>
    </row>
    <row r="715" spans="2:6" x14ac:dyDescent="0.2">
      <c r="B715" s="25"/>
      <c r="F715" s="25"/>
    </row>
    <row r="716" spans="2:6" x14ac:dyDescent="0.2">
      <c r="B716" s="25"/>
      <c r="F716" s="25"/>
    </row>
    <row r="717" spans="2:6" x14ac:dyDescent="0.2">
      <c r="B717" s="25"/>
      <c r="F717" s="25"/>
    </row>
    <row r="718" spans="2:6" x14ac:dyDescent="0.2">
      <c r="B718" s="25"/>
      <c r="F718" s="25"/>
    </row>
    <row r="719" spans="2:6" x14ac:dyDescent="0.2">
      <c r="B719" s="25"/>
      <c r="F719" s="25"/>
    </row>
    <row r="720" spans="2:6" x14ac:dyDescent="0.2">
      <c r="B720" s="25"/>
      <c r="F720" s="25"/>
    </row>
    <row r="721" spans="2:6" x14ac:dyDescent="0.2">
      <c r="B721" s="25"/>
      <c r="F721" s="25"/>
    </row>
    <row r="722" spans="2:6" x14ac:dyDescent="0.2">
      <c r="B722" s="25"/>
      <c r="F722" s="25"/>
    </row>
    <row r="723" spans="2:6" x14ac:dyDescent="0.2">
      <c r="B723" s="25"/>
      <c r="F723" s="25"/>
    </row>
    <row r="724" spans="2:6" x14ac:dyDescent="0.2">
      <c r="B724" s="25"/>
      <c r="F724" s="25"/>
    </row>
    <row r="725" spans="2:6" x14ac:dyDescent="0.2">
      <c r="B725" s="25"/>
      <c r="F725" s="25"/>
    </row>
    <row r="726" spans="2:6" x14ac:dyDescent="0.2">
      <c r="B726" s="25"/>
      <c r="F726" s="25"/>
    </row>
    <row r="727" spans="2:6" x14ac:dyDescent="0.2">
      <c r="B727" s="25"/>
      <c r="F727" s="25"/>
    </row>
    <row r="728" spans="2:6" x14ac:dyDescent="0.2">
      <c r="B728" s="25"/>
      <c r="F728" s="25"/>
    </row>
    <row r="729" spans="2:6" x14ac:dyDescent="0.2">
      <c r="B729" s="25"/>
      <c r="F729" s="25"/>
    </row>
    <row r="730" spans="2:6" x14ac:dyDescent="0.2">
      <c r="B730" s="25"/>
      <c r="F730" s="25"/>
    </row>
    <row r="731" spans="2:6" x14ac:dyDescent="0.2">
      <c r="B731" s="25"/>
      <c r="F731" s="25"/>
    </row>
    <row r="732" spans="2:6" x14ac:dyDescent="0.2">
      <c r="B732" s="25"/>
      <c r="F732" s="25"/>
    </row>
    <row r="733" spans="2:6" x14ac:dyDescent="0.2">
      <c r="B733" s="25"/>
      <c r="F733" s="25"/>
    </row>
    <row r="734" spans="2:6" x14ac:dyDescent="0.2">
      <c r="B734" s="25"/>
      <c r="F734" s="25"/>
    </row>
    <row r="735" spans="2:6" x14ac:dyDescent="0.2">
      <c r="B735" s="25"/>
      <c r="F735" s="25"/>
    </row>
    <row r="736" spans="2:6" x14ac:dyDescent="0.2">
      <c r="B736" s="25"/>
      <c r="F736" s="25"/>
    </row>
    <row r="737" spans="2:6" x14ac:dyDescent="0.2">
      <c r="B737" s="25"/>
      <c r="F737" s="25"/>
    </row>
    <row r="738" spans="2:6" x14ac:dyDescent="0.2">
      <c r="B738" s="25"/>
      <c r="F738" s="25"/>
    </row>
    <row r="739" spans="2:6" x14ac:dyDescent="0.2">
      <c r="B739" s="25"/>
      <c r="F739" s="25"/>
    </row>
    <row r="740" spans="2:6" x14ac:dyDescent="0.2">
      <c r="B740" s="25"/>
      <c r="F740" s="25"/>
    </row>
    <row r="741" spans="2:6" x14ac:dyDescent="0.2">
      <c r="B741" s="25"/>
      <c r="F741" s="25"/>
    </row>
    <row r="742" spans="2:6" x14ac:dyDescent="0.2">
      <c r="B742" s="25"/>
      <c r="F742" s="25"/>
    </row>
    <row r="743" spans="2:6" x14ac:dyDescent="0.2">
      <c r="B743" s="25"/>
      <c r="F743" s="25"/>
    </row>
    <row r="744" spans="2:6" x14ac:dyDescent="0.2">
      <c r="B744" s="25"/>
      <c r="F744" s="25"/>
    </row>
    <row r="745" spans="2:6" x14ac:dyDescent="0.2">
      <c r="B745" s="25"/>
      <c r="F745" s="25"/>
    </row>
    <row r="746" spans="2:6" x14ac:dyDescent="0.2">
      <c r="B746" s="25"/>
      <c r="F746" s="25"/>
    </row>
    <row r="747" spans="2:6" x14ac:dyDescent="0.2">
      <c r="B747" s="25"/>
      <c r="F747" s="25"/>
    </row>
    <row r="748" spans="2:6" x14ac:dyDescent="0.2">
      <c r="B748" s="25"/>
      <c r="F748" s="25"/>
    </row>
    <row r="749" spans="2:6" x14ac:dyDescent="0.2">
      <c r="B749" s="25"/>
      <c r="F749" s="25"/>
    </row>
    <row r="750" spans="2:6" x14ac:dyDescent="0.2">
      <c r="B750" s="25"/>
      <c r="F750" s="25"/>
    </row>
    <row r="751" spans="2:6" x14ac:dyDescent="0.2">
      <c r="B751" s="25"/>
      <c r="F751" s="25"/>
    </row>
    <row r="752" spans="2:6" x14ac:dyDescent="0.2">
      <c r="B752" s="25"/>
      <c r="F752" s="25"/>
    </row>
    <row r="753" spans="2:6" x14ac:dyDescent="0.2">
      <c r="B753" s="25"/>
      <c r="F753" s="25"/>
    </row>
    <row r="754" spans="2:6" x14ac:dyDescent="0.2">
      <c r="B754" s="25"/>
      <c r="F754" s="25"/>
    </row>
    <row r="755" spans="2:6" x14ac:dyDescent="0.2">
      <c r="B755" s="25"/>
      <c r="F755" s="25"/>
    </row>
    <row r="756" spans="2:6" x14ac:dyDescent="0.2">
      <c r="B756" s="25"/>
      <c r="F756" s="25"/>
    </row>
    <row r="757" spans="2:6" x14ac:dyDescent="0.2">
      <c r="B757" s="25"/>
      <c r="F757" s="25"/>
    </row>
    <row r="758" spans="2:6" x14ac:dyDescent="0.2">
      <c r="B758" s="25"/>
      <c r="F758" s="25"/>
    </row>
    <row r="759" spans="2:6" x14ac:dyDescent="0.2">
      <c r="B759" s="25"/>
      <c r="F759" s="25"/>
    </row>
    <row r="760" spans="2:6" x14ac:dyDescent="0.2">
      <c r="B760" s="25"/>
      <c r="F760" s="25"/>
    </row>
    <row r="761" spans="2:6" x14ac:dyDescent="0.2">
      <c r="B761" s="25"/>
      <c r="F761" s="25"/>
    </row>
    <row r="762" spans="2:6" x14ac:dyDescent="0.2">
      <c r="B762" s="25"/>
      <c r="F762" s="25"/>
    </row>
    <row r="763" spans="2:6" x14ac:dyDescent="0.2">
      <c r="B763" s="25"/>
      <c r="F763" s="25"/>
    </row>
    <row r="764" spans="2:6" x14ac:dyDescent="0.2">
      <c r="B764" s="25"/>
      <c r="F764" s="25"/>
    </row>
    <row r="765" spans="2:6" x14ac:dyDescent="0.2">
      <c r="B765" s="25"/>
      <c r="F765" s="25"/>
    </row>
    <row r="766" spans="2:6" x14ac:dyDescent="0.2">
      <c r="B766" s="25"/>
      <c r="F766" s="25"/>
    </row>
    <row r="767" spans="2:6" x14ac:dyDescent="0.2">
      <c r="B767" s="25"/>
      <c r="F767" s="25"/>
    </row>
    <row r="768" spans="2:6" x14ac:dyDescent="0.2">
      <c r="B768" s="25"/>
      <c r="F768" s="25"/>
    </row>
    <row r="769" spans="2:6" x14ac:dyDescent="0.2">
      <c r="B769" s="25"/>
      <c r="F769" s="25"/>
    </row>
    <row r="770" spans="2:6" x14ac:dyDescent="0.2">
      <c r="B770" s="25"/>
      <c r="F770" s="25"/>
    </row>
    <row r="771" spans="2:6" x14ac:dyDescent="0.2">
      <c r="B771" s="25"/>
      <c r="F771" s="25"/>
    </row>
    <row r="772" spans="2:6" x14ac:dyDescent="0.2">
      <c r="B772" s="25"/>
      <c r="F772" s="25"/>
    </row>
    <row r="773" spans="2:6" x14ac:dyDescent="0.2">
      <c r="B773" s="25"/>
      <c r="F773" s="25"/>
    </row>
    <row r="774" spans="2:6" x14ac:dyDescent="0.2">
      <c r="B774" s="25"/>
      <c r="F774" s="25"/>
    </row>
    <row r="775" spans="2:6" x14ac:dyDescent="0.2">
      <c r="B775" s="25"/>
      <c r="F775" s="25"/>
    </row>
    <row r="776" spans="2:6" x14ac:dyDescent="0.2">
      <c r="B776" s="25"/>
      <c r="F776" s="25"/>
    </row>
    <row r="777" spans="2:6" x14ac:dyDescent="0.2">
      <c r="B777" s="25"/>
      <c r="F777" s="25"/>
    </row>
    <row r="778" spans="2:6" x14ac:dyDescent="0.2">
      <c r="B778" s="25"/>
      <c r="F778" s="25"/>
    </row>
    <row r="779" spans="2:6" x14ac:dyDescent="0.2">
      <c r="B779" s="25"/>
      <c r="F779" s="25"/>
    </row>
    <row r="780" spans="2:6" x14ac:dyDescent="0.2">
      <c r="B780" s="25"/>
      <c r="F780" s="25"/>
    </row>
    <row r="781" spans="2:6" x14ac:dyDescent="0.2">
      <c r="B781" s="25"/>
      <c r="F781" s="25"/>
    </row>
    <row r="782" spans="2:6" x14ac:dyDescent="0.2">
      <c r="B782" s="25"/>
      <c r="F782" s="25"/>
    </row>
    <row r="783" spans="2:6" x14ac:dyDescent="0.2">
      <c r="B783" s="25"/>
      <c r="F783" s="25"/>
    </row>
    <row r="784" spans="2:6" x14ac:dyDescent="0.2">
      <c r="B784" s="25"/>
      <c r="F784" s="25"/>
    </row>
    <row r="785" spans="2:6" x14ac:dyDescent="0.2">
      <c r="B785" s="25"/>
      <c r="F785" s="25"/>
    </row>
    <row r="786" spans="2:6" x14ac:dyDescent="0.2">
      <c r="B786" s="25"/>
      <c r="F786" s="25"/>
    </row>
    <row r="787" spans="2:6" x14ac:dyDescent="0.2">
      <c r="B787" s="25"/>
      <c r="F787" s="25"/>
    </row>
    <row r="788" spans="2:6" x14ac:dyDescent="0.2">
      <c r="B788" s="25"/>
      <c r="F788" s="25"/>
    </row>
    <row r="789" spans="2:6" x14ac:dyDescent="0.2">
      <c r="B789" s="25"/>
      <c r="F789" s="25"/>
    </row>
    <row r="790" spans="2:6" x14ac:dyDescent="0.2">
      <c r="B790" s="25"/>
      <c r="F790" s="25"/>
    </row>
    <row r="791" spans="2:6" x14ac:dyDescent="0.2">
      <c r="B791" s="25"/>
      <c r="F791" s="25"/>
    </row>
    <row r="792" spans="2:6" x14ac:dyDescent="0.2">
      <c r="B792" s="25"/>
      <c r="F792" s="25"/>
    </row>
    <row r="793" spans="2:6" x14ac:dyDescent="0.2">
      <c r="B793" s="25"/>
      <c r="F793" s="25"/>
    </row>
    <row r="794" spans="2:6" x14ac:dyDescent="0.2">
      <c r="B794" s="25"/>
      <c r="F794" s="25"/>
    </row>
    <row r="795" spans="2:6" x14ac:dyDescent="0.2">
      <c r="B795" s="25"/>
      <c r="F795" s="25"/>
    </row>
    <row r="796" spans="2:6" x14ac:dyDescent="0.2">
      <c r="B796" s="25"/>
      <c r="F796" s="25"/>
    </row>
    <row r="797" spans="2:6" x14ac:dyDescent="0.2">
      <c r="B797" s="25"/>
      <c r="F797" s="25"/>
    </row>
    <row r="798" spans="2:6" x14ac:dyDescent="0.2">
      <c r="B798" s="25"/>
      <c r="F798" s="25"/>
    </row>
    <row r="799" spans="2:6" x14ac:dyDescent="0.2">
      <c r="B799" s="25"/>
      <c r="F799" s="25"/>
    </row>
    <row r="800" spans="2:6" x14ac:dyDescent="0.2">
      <c r="B800" s="25"/>
      <c r="F800" s="25"/>
    </row>
    <row r="801" spans="2:6" x14ac:dyDescent="0.2">
      <c r="B801" s="25"/>
      <c r="F801" s="25"/>
    </row>
    <row r="802" spans="2:6" x14ac:dyDescent="0.2">
      <c r="B802" s="25"/>
      <c r="F802" s="25"/>
    </row>
    <row r="803" spans="2:6" x14ac:dyDescent="0.2">
      <c r="B803" s="25"/>
      <c r="F803" s="25"/>
    </row>
    <row r="804" spans="2:6" x14ac:dyDescent="0.2">
      <c r="B804" s="25"/>
      <c r="F804" s="25"/>
    </row>
    <row r="805" spans="2:6" x14ac:dyDescent="0.2">
      <c r="B805" s="25"/>
      <c r="F805" s="25"/>
    </row>
    <row r="806" spans="2:6" x14ac:dyDescent="0.2">
      <c r="B806" s="25"/>
      <c r="F806" s="25"/>
    </row>
    <row r="807" spans="2:6" x14ac:dyDescent="0.2">
      <c r="B807" s="25"/>
      <c r="F807" s="25"/>
    </row>
    <row r="808" spans="2:6" x14ac:dyDescent="0.2">
      <c r="B808" s="25"/>
      <c r="F808" s="25"/>
    </row>
  </sheetData>
  <phoneticPr fontId="8" type="noConversion"/>
  <hyperlinks>
    <hyperlink ref="A3" r:id="rId1" xr:uid="{00000000-0004-0000-0100-000000000000}"/>
    <hyperlink ref="P11" r:id="rId2" display="http://www.konkoly.hu/cgi-bin/IBVS?530" xr:uid="{00000000-0004-0000-0100-000001000000}"/>
    <hyperlink ref="P12" r:id="rId3" display="http://www.konkoly.hu/cgi-bin/IBVS?937" xr:uid="{00000000-0004-0000-0100-000002000000}"/>
    <hyperlink ref="P18" r:id="rId4" display="http://www.konkoly.hu/cgi-bin/IBVS?1449" xr:uid="{00000000-0004-0000-0100-000003000000}"/>
    <hyperlink ref="P19" r:id="rId5" display="http://www.bav-astro.de/sfs/BAVM_link.php?BAVMnr=31" xr:uid="{00000000-0004-0000-0100-000004000000}"/>
    <hyperlink ref="P20" r:id="rId6" display="http://www.bav-astro.de/sfs/BAVM_link.php?BAVMnr=32" xr:uid="{00000000-0004-0000-0100-000005000000}"/>
    <hyperlink ref="P21" r:id="rId7" display="http://www.konkoly.hu/cgi-bin/IBVS?1908" xr:uid="{00000000-0004-0000-0100-000006000000}"/>
    <hyperlink ref="P24" r:id="rId8" display="http://www.bav-astro.de/sfs/BAVM_link.php?BAVMnr=38" xr:uid="{00000000-0004-0000-0100-000007000000}"/>
    <hyperlink ref="P27" r:id="rId9" display="http://www.bav-astro.de/sfs/BAVM_link.php?BAVMnr=46" xr:uid="{00000000-0004-0000-0100-000008000000}"/>
    <hyperlink ref="P85" r:id="rId10" display="http://www.konkoly.hu/cgi-bin/IBVS?3552" xr:uid="{00000000-0004-0000-0100-000009000000}"/>
    <hyperlink ref="P86" r:id="rId11" display="http://www.konkoly.hu/cgi-bin/IBVS?3552" xr:uid="{00000000-0004-0000-0100-00000A000000}"/>
    <hyperlink ref="P87" r:id="rId12" display="http://www.konkoly.hu/cgi-bin/IBVS?3552" xr:uid="{00000000-0004-0000-0100-00000B000000}"/>
    <hyperlink ref="P89" r:id="rId13" display="http://www.konkoly.hu/cgi-bin/IBVS?3423" xr:uid="{00000000-0004-0000-0100-00000C000000}"/>
    <hyperlink ref="P30" r:id="rId14" display="http://www.konkoly.hu/cgi-bin/IBVS?5745" xr:uid="{00000000-0004-0000-0100-00000D000000}"/>
    <hyperlink ref="P31" r:id="rId15" display="http://www.konkoly.hu/cgi-bin/IBVS?4097" xr:uid="{00000000-0004-0000-0100-00000E000000}"/>
    <hyperlink ref="P32" r:id="rId16" display="http://www.konkoly.hu/cgi-bin/IBVS?4097" xr:uid="{00000000-0004-0000-0100-00000F000000}"/>
    <hyperlink ref="P36" r:id="rId17" display="http://www.bav-astro.de/sfs/BAVM_link.php?BAVMnr=117" xr:uid="{00000000-0004-0000-0100-000010000000}"/>
    <hyperlink ref="P37" r:id="rId18" display="http://www.konkoly.hu/cgi-bin/IBVS?5694" xr:uid="{00000000-0004-0000-0100-000011000000}"/>
    <hyperlink ref="P38" r:id="rId19" display="http://www.konkoly.hu/cgi-bin/IBVS?5694" xr:uid="{00000000-0004-0000-0100-000012000000}"/>
    <hyperlink ref="P99" r:id="rId20" display="http://vsolj.cetus-net.org/no43.pdf" xr:uid="{00000000-0004-0000-0100-000013000000}"/>
    <hyperlink ref="P39" r:id="rId21" display="http://www.konkoly.hu/cgi-bin/IBVS?5843" xr:uid="{00000000-0004-0000-0100-000014000000}"/>
    <hyperlink ref="P40" r:id="rId22" display="http://www.konkoly.hu/cgi-bin/IBVS?5843" xr:uid="{00000000-0004-0000-0100-000015000000}"/>
    <hyperlink ref="P41" r:id="rId23" display="http://www.konkoly.hu/cgi-bin/IBVS?5672" xr:uid="{00000000-0004-0000-0100-000016000000}"/>
    <hyperlink ref="P42" r:id="rId24" display="http://www.aavso.org/sites/default/files/jaavso/v36n2/171.pdf" xr:uid="{00000000-0004-0000-0100-000017000000}"/>
    <hyperlink ref="P43" r:id="rId25" display="http://www.aavso.org/sites/default/files/jaavso/v36n2/171.pdf" xr:uid="{00000000-0004-0000-0100-000018000000}"/>
    <hyperlink ref="P45" r:id="rId26" display="http://www.konkoly.hu/cgi-bin/IBVS?5875" xr:uid="{00000000-0004-0000-0100-000019000000}"/>
    <hyperlink ref="P49" r:id="rId27" display="http://www.konkoly.hu/cgi-bin/IBVS?5960" xr:uid="{00000000-0004-0000-0100-00001A000000}"/>
    <hyperlink ref="P50" r:id="rId28" display="http://www.konkoly.hu/cgi-bin/IBVS?6018" xr:uid="{00000000-0004-0000-0100-00001B000000}"/>
    <hyperlink ref="P100" r:id="rId29" display="http://www.bav-astro.de/sfs/BAVM_link.php?BAVMnr=225" xr:uid="{00000000-0004-0000-0100-00001C000000}"/>
    <hyperlink ref="P101" r:id="rId30" display="http://www.bav-astro.de/sfs/BAVM_link.php?BAVMnr=225" xr:uid="{00000000-0004-0000-0100-00001D000000}"/>
    <hyperlink ref="P102" r:id="rId31" display="http://vsolj.cetus-net.org/vsoljno53.pdf" xr:uid="{00000000-0004-0000-0100-00001E000000}"/>
    <hyperlink ref="P52" r:id="rId32" display="http://www.konkoly.hu/cgi-bin/IBVS?6042" xr:uid="{00000000-0004-0000-0100-00001F000000}"/>
    <hyperlink ref="P54" r:id="rId33" display="http://www.bav-astro.de/sfs/BAVM_link.php?BAVMnr=234" xr:uid="{00000000-0004-0000-0100-000020000000}"/>
    <hyperlink ref="P55" r:id="rId34" display="http://www.bav-astro.de/sfs/BAVM_link.php?BAVMnr=239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2024-09-19T04:08:32Z</dcterms:modified>
</cp:coreProperties>
</file>