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68F9FD9-CD99-4172-854C-A71FCBD373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21" i="1"/>
  <c r="A21" i="1"/>
  <c r="D9" i="1"/>
  <c r="C9" i="1"/>
  <c r="B2" i="1"/>
  <c r="F14" i="1"/>
  <c r="F15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<sst xmlns="http://schemas.openxmlformats.org/spreadsheetml/2006/main" count="53" uniqueCount="51">
  <si>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</si>
  <si>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</si>
  <si>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</si>
  <si>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</si>
  <si>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</si>
  <si>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</si>
  <si>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</si>
  <si>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</si>
  <si>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</si>
  <si>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</si>
  <si>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</si>
  <si>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</si>
  <si>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</si>
  <si>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</si>
  <si>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</si>
  <si>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</si>
  <si>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</si>
  <si>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</si>
  <si>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</si>
  <si>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</si>
  <si>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</si>
  <si>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</si>
  <si>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</si>
  <si>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</si>
  <si>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</si>
  <si>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</si>
  <si>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</si>
  <si>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</si>
  <si>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</si>
  <si>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</si>
  <si>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</si>
  <si>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</si>
  <si>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</si>
  <si>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</si>
  <si>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</si>
  <si>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</si>
  <si>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</si>
  <si>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</si>
  <si>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</si>
  <si>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</si>
  <si>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</si>
  <si>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</si>
  <si>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</si>
  <si>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</si>
  <si>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</si>
  <si>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</si>
  <si>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UCAC3 284-089976 Aur</t>
  </si>
  <si>
    <t>JBAV, 76</t>
  </si>
  <si>
    <t>I</t>
  </si>
  <si>
    <t>JBAV</t>
  </si>
  <si>
    <t>Artificial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</si>
</sst>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8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43" fontId="14" fillId="0" borderId="0" xfId="8" applyFont="1" applyFill="1" applyBorder="1" applyAlignment="1">
      <alignment horizontal="left" vertical="center" wrapText="1"/>
    </xf>
    <xf numFmtId="43" fontId="14" fillId="0" borderId="0" xfId="8" applyFont="1" applyFill="1" applyBorder="1" applyAlignment="1">
      <alignment horizontal="center" vertical="center"/>
    </xf>
    <xf numFmtId="166" fontId="14" fillId="0" borderId="0" xfId="0" applyNumberFormat="1" applyFont="1" applyAlignment="1" applyProtection="1">
      <alignment horizontal="left" vertical="center" wrapText="1"/>
      <protection locked="0"/>
    </xf>
    <xf numFmtId="0" fontId="14" fillId="0" borderId="0" xfId="8" applyNumberFormat="1" applyFont="1" applyFill="1" applyBorder="1" applyAlignment="1">
      <alignment horizontal="left" vertical="center" wrapText="1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0" i="0" u="none" strike="noStrike" baseline="0">
                <a:effectLst/>
              </a:rPr>
              <a:t>UCAC3 284-089976 Aur</a:t>
            </a:r>
            <a:r>
              <a:rPr lang="en-AU" sz="1200" b="1" i="0" u="none" strike="noStrike" baseline="0"/>
              <a:t> </a:t>
            </a:r>
            <a:r>
              <a:rPr lang="en-AU" sz="1200" b="1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XX-XXX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76199</xdr:colOff>
      <xdr:row>0</xdr:row>
      <xdr:rowOff>1</xdr:rowOff>
    </xdr:from>
    <xdr:to>
      <xdr:col>17</xdr:col>
      <xdr:colOff>371474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428625</xdr:colOff>
      <xdr:row>0</xdr:row>
      <xdr:rowOff>0</xdr:rowOff>
    </xdr:from>
    <xdr:to>
      <xdr:col>27</xdr:col>
      <xdr:colOff>47625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>
        <f>O1</f>
        <v>0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59879.676899999999</v>
      </c>
      <c r="D7" s="13" t="s">
        <v>49</v>
      </c>
    </row>
    <row r="8" spans="1:15" ht="12.95" customHeight="1" x14ac:dyDescent="0.2">
      <c r="A8" s="20" t="s">
        <v>3</v>
      </c>
      <c r="C8" s="28">
        <v>1</v>
      </c>
      <c r="D8" s="13" t="s">
        <v>50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 t="e">
        <f ca="1">INTERCEPT(INDIRECT($D$9):G992,INDIRECT($C$9):F992)</f>
        <v>#DIV/0!</v>
      </c>
      <c r="D11" s="21"/>
    </row>
    <row r="12" spans="1:15" ht="12.95" customHeight="1" x14ac:dyDescent="0.2">
      <c r="A12" s="20" t="s">
        <v>16</v>
      </c>
      <c r="C12" s="15" t="e">
        <f ca="1">SLOPE(INDIRECT($D$9):G992,INDIRECT($C$9):F992)</f>
        <v>#DIV/0!</v>
      </c>
      <c r="D12" s="21"/>
      <c r="E12" s="36" t="s">
        <v>45</v>
      </c>
      <c r="F12" s="37"/>
    </row>
    <row r="13" spans="1:15" ht="12.95" customHeight="1" x14ac:dyDescent="0.2">
      <c r="A13" s="20" t="s">
        <v>18</v>
      </c>
      <c r="C13" s="21" t="s">
        <v>13</v>
      </c>
      <c r="E13" s="38" t="s">
        <v>32</v>
      </c>
      <c r="F13" s="39">
        <v>1</v>
      </c>
    </row>
    <row r="14" spans="1:15" ht="12.95" customHeight="1" x14ac:dyDescent="0.2">
      <c r="E14" s="38" t="s">
        <v>30</v>
      </c>
      <c r="F14" s="40">
        <f ca="1">NOW()+15018.5+$C$5/24</f>
        <v>60540.774482754627</v>
      </c>
    </row>
    <row r="15" spans="1:15" ht="12.95" customHeight="1" x14ac:dyDescent="0.2">
      <c r="A15" s="17" t="s">
        <v>17</v>
      </c>
      <c r="C15" s="18" t="e">
        <f ca="1">(C7+C11)+(C8+C12)*INT(MAX(F21:F3533))</f>
        <v>#DIV/0!</v>
      </c>
      <c r="E15" s="38" t="s">
        <v>33</v>
      </c>
      <c r="F15" s="40">
        <f ca="1">ROUND(2*(F14-$C$7)/$C$8,0)/2+F13</f>
        <v>662</v>
      </c>
    </row>
    <row r="16" spans="1:15" ht="12.95" customHeight="1" x14ac:dyDescent="0.2">
      <c r="A16" s="17" t="s">
        <v>4</v>
      </c>
      <c r="C16" s="18" t="e">
        <f ca="1">+C8+C12</f>
        <v>#DIV/0!</v>
      </c>
      <c r="E16" s="38" t="s">
        <v>34</v>
      </c>
      <c r="F16" s="40" t="e">
        <f ca="1">ROUND(2*(F14-$C$15)/$C$16,0)/2+F13</f>
        <v>#DIV/0!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8" t="s">
        <v>43</v>
      </c>
      <c r="F17" s="41" t="e">
        <f ca="1">+$C$15+$C$16*$F$16-15018.5-$C$5/24</f>
        <v>#DIV/0!</v>
      </c>
    </row>
    <row r="18" spans="1:21" ht="12.95" customHeight="1" thickTop="1" thickBot="1" x14ac:dyDescent="0.25">
      <c r="A18" s="17" t="s">
        <v>5</v>
      </c>
      <c r="C18" s="24" t="e">
        <f ca="1">+C15</f>
        <v>#DIV/0!</v>
      </c>
      <c r="D18" s="25" t="e">
        <f ca="1">+C16</f>
        <v>#DIV/0!</v>
      </c>
      <c r="E18" s="43" t="s">
        <v>44</v>
      </c>
      <c r="F18" s="42" t="e">
        <f ca="1">+($C$15+$C$16*$F$16)-($C$16/2)-15018.5-$C$5/24</f>
        <v>#DIV/0!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JBAV</v>
      </c>
      <c r="B21" s="21"/>
      <c r="C21" s="22">
        <f>$C$7</f>
        <v>59879.676899999999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 t="e">
        <f ca="1">+C$11+C$12*$F21</f>
        <v>#DIV/0!</v>
      </c>
      <c r="Q21" s="26">
        <f>+C21-15018.5</f>
        <v>44861.176899999999</v>
      </c>
    </row>
    <row r="22" spans="1:21" ht="12.95" customHeight="1" x14ac:dyDescent="0.2">
      <c r="A22" s="47" t="s">
        <v>47</v>
      </c>
      <c r="B22" s="45" t="s">
        <v>48</v>
      </c>
      <c r="C22" s="46">
        <v>59879.676899999999</v>
      </c>
      <c r="D22" s="44">
        <v>3.5000000000000001E-3</v>
      </c>
      <c r="E22" s="20">
        <f>+(C22-C$7)/C$8</f>
        <v>0</v>
      </c>
      <c r="F22" s="20">
        <f>ROUND(2*E22,0)/2</f>
        <v>0</v>
      </c>
      <c r="G22" s="20">
        <f>+C22-(C$7+F22*C$8)</f>
        <v>0</v>
      </c>
      <c r="K22" s="20">
        <f>+G22</f>
        <v>0</v>
      </c>
      <c r="O22" s="20" t="e">
        <f ca="1">+C$11+C$12*$F22</f>
        <v>#DIV/0!</v>
      </c>
      <c r="Q22" s="26">
        <f>+C22-15018.5</f>
        <v>44861.176899999999</v>
      </c>
    </row>
    <row r="23" spans="1:21" ht="12.95" customHeight="1" x14ac:dyDescent="0.2">
      <c r="A23" s="30"/>
      <c r="B23" s="31"/>
      <c r="C23" s="35"/>
      <c r="D23" s="33"/>
      <c r="Q23" s="26"/>
    </row>
    <row r="24" spans="1:21" ht="12.95" customHeight="1" x14ac:dyDescent="0.2">
      <c r="A24" s="30"/>
      <c r="B24" s="31"/>
      <c r="C24" s="35"/>
      <c r="D24" s="33"/>
      <c r="Q24" s="26"/>
    </row>
    <row r="25" spans="1:21" ht="12.95" customHeight="1" x14ac:dyDescent="0.2">
      <c r="A25" s="30"/>
      <c r="B25" s="31"/>
      <c r="C25" s="35"/>
      <c r="D25" s="33"/>
      <c r="Q25" s="26"/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2024-08-18T06:35:15Z</dcterms:modified>
</cp:coreProperties>
</file>