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8B2A2E7-1658-4DE3-944D-C5C7B418D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5" r:id="rId1"/>
    <sheet name="Sheet1" sheetId="6" r:id="rId2"/>
  </sheets>
  <calcPr calcId="181029"/>
</workbook>
</file>

<file path=xl/calcChain.xml><?xml version="1.0" encoding="utf-8"?>
<calcChain xmlns="http://schemas.openxmlformats.org/spreadsheetml/2006/main">
  <c r="E163" i="5" l="1"/>
  <c r="F163" i="5" s="1"/>
  <c r="Q163" i="5"/>
  <c r="E164" i="5"/>
  <c r="F164" i="5" s="1"/>
  <c r="Q164" i="5"/>
  <c r="E86" i="5"/>
  <c r="F86" i="5" s="1"/>
  <c r="G86" i="5" s="1"/>
  <c r="K86" i="5" s="1"/>
  <c r="Q86" i="5"/>
  <c r="F14" i="5"/>
  <c r="F15" i="5" l="1"/>
  <c r="E156" i="5" l="1"/>
  <c r="F156" i="5" s="1"/>
  <c r="G156" i="5" s="1"/>
  <c r="K156" i="5" s="1"/>
  <c r="Q156" i="5"/>
  <c r="E161" i="5"/>
  <c r="F161" i="5" s="1"/>
  <c r="G161" i="5" s="1"/>
  <c r="K161" i="5" s="1"/>
  <c r="Q161" i="5"/>
  <c r="E160" i="5"/>
  <c r="F160" i="5" s="1"/>
  <c r="G160" i="5" s="1"/>
  <c r="K160" i="5" s="1"/>
  <c r="E152" i="5"/>
  <c r="F152" i="5" s="1"/>
  <c r="G152" i="5" s="1"/>
  <c r="K152" i="5" s="1"/>
  <c r="E154" i="5"/>
  <c r="F154" i="5" s="1"/>
  <c r="G154" i="5" s="1"/>
  <c r="K154" i="5" s="1"/>
  <c r="E146" i="5"/>
  <c r="F146" i="5" s="1"/>
  <c r="G146" i="5" s="1"/>
  <c r="J146" i="5" s="1"/>
  <c r="E147" i="5"/>
  <c r="F147" i="5" s="1"/>
  <c r="G147" i="5" s="1"/>
  <c r="K147" i="5" s="1"/>
  <c r="E148" i="5"/>
  <c r="F148" i="5" s="1"/>
  <c r="G148" i="5" s="1"/>
  <c r="K148" i="5" s="1"/>
  <c r="E149" i="5"/>
  <c r="F149" i="5" s="1"/>
  <c r="G149" i="5" s="1"/>
  <c r="K149" i="5" s="1"/>
  <c r="E150" i="5"/>
  <c r="F150" i="5" s="1"/>
  <c r="G150" i="5" s="1"/>
  <c r="K150" i="5" s="1"/>
  <c r="E151" i="5"/>
  <c r="F151" i="5" s="1"/>
  <c r="G151" i="5" s="1"/>
  <c r="K151" i="5" s="1"/>
  <c r="E153" i="5"/>
  <c r="F153" i="5" s="1"/>
  <c r="G153" i="5" s="1"/>
  <c r="K153" i="5" s="1"/>
  <c r="E155" i="5"/>
  <c r="F155" i="5" s="1"/>
  <c r="G155" i="5" s="1"/>
  <c r="K155" i="5"/>
  <c r="E157" i="5"/>
  <c r="F157" i="5" s="1"/>
  <c r="G157" i="5" s="1"/>
  <c r="K157" i="5" s="1"/>
  <c r="E158" i="5"/>
  <c r="F158" i="5" s="1"/>
  <c r="G158" i="5" s="1"/>
  <c r="K158" i="5" s="1"/>
  <c r="E159" i="5"/>
  <c r="F159" i="5" s="1"/>
  <c r="G159" i="5" s="1"/>
  <c r="K159" i="5" s="1"/>
  <c r="E162" i="5"/>
  <c r="F162" i="5" s="1"/>
  <c r="G162" i="5" s="1"/>
  <c r="K162" i="5" s="1"/>
  <c r="Q160" i="5"/>
  <c r="Q152" i="5"/>
  <c r="Q154" i="5"/>
  <c r="Q162" i="5"/>
  <c r="Q159" i="5"/>
  <c r="Q150" i="5"/>
  <c r="Q151" i="5"/>
  <c r="Q157" i="5"/>
  <c r="Q158" i="5"/>
  <c r="E21" i="5"/>
  <c r="E11" i="6" s="1"/>
  <c r="E22" i="5"/>
  <c r="F22" i="5" s="1"/>
  <c r="G22" i="5" s="1"/>
  <c r="E23" i="5"/>
  <c r="E27" i="5"/>
  <c r="F27" i="5" s="1"/>
  <c r="G27" i="5" s="1"/>
  <c r="R27" i="5" s="1"/>
  <c r="E28" i="5"/>
  <c r="F28" i="5"/>
  <c r="G28" i="5"/>
  <c r="R28" i="5" s="1"/>
  <c r="E29" i="5"/>
  <c r="F29" i="5" s="1"/>
  <c r="G29" i="5" s="1"/>
  <c r="R29" i="5" s="1"/>
  <c r="E30" i="5"/>
  <c r="F30" i="5"/>
  <c r="G30" i="5" s="1"/>
  <c r="E31" i="5"/>
  <c r="E18" i="6" s="1"/>
  <c r="F31" i="5"/>
  <c r="G31" i="5" s="1"/>
  <c r="R31" i="5" s="1"/>
  <c r="E32" i="5"/>
  <c r="F32" i="5"/>
  <c r="G32" i="5" s="1"/>
  <c r="R32" i="5" s="1"/>
  <c r="E33" i="5"/>
  <c r="F33" i="5" s="1"/>
  <c r="G33" i="5" s="1"/>
  <c r="I33" i="5" s="1"/>
  <c r="E34" i="5"/>
  <c r="E35" i="5"/>
  <c r="F35" i="5" s="1"/>
  <c r="G35" i="5" s="1"/>
  <c r="E37" i="5"/>
  <c r="F37" i="5" s="1"/>
  <c r="G37" i="5" s="1"/>
  <c r="E39" i="5"/>
  <c r="F39" i="5" s="1"/>
  <c r="G39" i="5" s="1"/>
  <c r="E38" i="5"/>
  <c r="F38" i="5" s="1"/>
  <c r="U38" i="5" s="1"/>
  <c r="R38" i="5" s="1"/>
  <c r="E40" i="5"/>
  <c r="E42" i="5"/>
  <c r="F42" i="5" s="1"/>
  <c r="G42" i="5" s="1"/>
  <c r="K42" i="5" s="1"/>
  <c r="E43" i="5"/>
  <c r="F43" i="5" s="1"/>
  <c r="G43" i="5" s="1"/>
  <c r="E41" i="5"/>
  <c r="F41" i="5" s="1"/>
  <c r="G41" i="5" s="1"/>
  <c r="E47" i="5"/>
  <c r="F47" i="5" s="1"/>
  <c r="G47" i="5" s="1"/>
  <c r="E48" i="5"/>
  <c r="E31" i="6" s="1"/>
  <c r="E49" i="5"/>
  <c r="F49" i="5" s="1"/>
  <c r="G49" i="5" s="1"/>
  <c r="K49" i="5" s="1"/>
  <c r="E52" i="5"/>
  <c r="F52" i="5" s="1"/>
  <c r="G52" i="5" s="1"/>
  <c r="E51" i="5"/>
  <c r="E50" i="5"/>
  <c r="F50" i="5" s="1"/>
  <c r="G50" i="5" s="1"/>
  <c r="E56" i="5"/>
  <c r="F56" i="5"/>
  <c r="G56" i="5" s="1"/>
  <c r="E55" i="5"/>
  <c r="F55" i="5" s="1"/>
  <c r="G55" i="5" s="1"/>
  <c r="E54" i="5"/>
  <c r="F54" i="5" s="1"/>
  <c r="G54" i="5" s="1"/>
  <c r="E61" i="5"/>
  <c r="E39" i="6" s="1"/>
  <c r="F61" i="5"/>
  <c r="G61" i="5" s="1"/>
  <c r="K61" i="5" s="1"/>
  <c r="E60" i="5"/>
  <c r="E40" i="6" s="1"/>
  <c r="E62" i="5"/>
  <c r="F62" i="5" s="1"/>
  <c r="G62" i="5" s="1"/>
  <c r="E64" i="5"/>
  <c r="E65" i="5"/>
  <c r="F65" i="5" s="1"/>
  <c r="G65" i="5" s="1"/>
  <c r="E63" i="5"/>
  <c r="F63" i="5"/>
  <c r="G63" i="5" s="1"/>
  <c r="E66" i="5"/>
  <c r="F66" i="5" s="1"/>
  <c r="G66" i="5" s="1"/>
  <c r="E67" i="5"/>
  <c r="E46" i="6" s="1"/>
  <c r="E70" i="5"/>
  <c r="E47" i="6" s="1"/>
  <c r="E69" i="5"/>
  <c r="F69" i="5" s="1"/>
  <c r="G69" i="5" s="1"/>
  <c r="E74" i="5"/>
  <c r="F74" i="5" s="1"/>
  <c r="G74" i="5" s="1"/>
  <c r="E72" i="5"/>
  <c r="E73" i="5"/>
  <c r="F73" i="5" s="1"/>
  <c r="G73" i="5" s="1"/>
  <c r="R73" i="5" s="1"/>
  <c r="E75" i="5"/>
  <c r="F75" i="5"/>
  <c r="G75" i="5" s="1"/>
  <c r="E76" i="5"/>
  <c r="F76" i="5" s="1"/>
  <c r="G76" i="5" s="1"/>
  <c r="E78" i="5"/>
  <c r="F78" i="5" s="1"/>
  <c r="G78" i="5" s="1"/>
  <c r="E94" i="5"/>
  <c r="F94" i="5" s="1"/>
  <c r="G94" i="5" s="1"/>
  <c r="E95" i="5"/>
  <c r="F95" i="5" s="1"/>
  <c r="G95" i="5" s="1"/>
  <c r="E96" i="5"/>
  <c r="F96" i="5" s="1"/>
  <c r="G96" i="5" s="1"/>
  <c r="R96" i="5" s="1"/>
  <c r="E97" i="5"/>
  <c r="F97" i="5" s="1"/>
  <c r="G97" i="5" s="1"/>
  <c r="E98" i="5"/>
  <c r="F98" i="5" s="1"/>
  <c r="G98" i="5" s="1"/>
  <c r="E99" i="5"/>
  <c r="F99" i="5" s="1"/>
  <c r="G99" i="5" s="1"/>
  <c r="E100" i="5"/>
  <c r="F100" i="5" s="1"/>
  <c r="G100" i="5" s="1"/>
  <c r="R100" i="5" s="1"/>
  <c r="E101" i="5"/>
  <c r="F101" i="5" s="1"/>
  <c r="G101" i="5" s="1"/>
  <c r="E102" i="5"/>
  <c r="F102" i="5" s="1"/>
  <c r="G102" i="5" s="1"/>
  <c r="I102" i="5" s="1"/>
  <c r="E103" i="5"/>
  <c r="F103" i="5" s="1"/>
  <c r="G103" i="5" s="1"/>
  <c r="R103" i="5" s="1"/>
  <c r="E104" i="5"/>
  <c r="F104" i="5" s="1"/>
  <c r="G104" i="5" s="1"/>
  <c r="E105" i="5"/>
  <c r="F105" i="5" s="1"/>
  <c r="G105" i="5" s="1"/>
  <c r="R105" i="5" s="1"/>
  <c r="E106" i="5"/>
  <c r="F106" i="5" s="1"/>
  <c r="G106" i="5" s="1"/>
  <c r="E107" i="5"/>
  <c r="F107" i="5"/>
  <c r="G107" i="5" s="1"/>
  <c r="E108" i="5"/>
  <c r="F108" i="5"/>
  <c r="G108" i="5" s="1"/>
  <c r="J108" i="5" s="1"/>
  <c r="E109" i="5"/>
  <c r="F109" i="5" s="1"/>
  <c r="G109" i="5" s="1"/>
  <c r="E110" i="5"/>
  <c r="F110" i="5" s="1"/>
  <c r="G110" i="5" s="1"/>
  <c r="E111" i="5"/>
  <c r="F111" i="5" s="1"/>
  <c r="G111" i="5" s="1"/>
  <c r="E112" i="5"/>
  <c r="F112" i="5" s="1"/>
  <c r="G112" i="5" s="1"/>
  <c r="E113" i="5"/>
  <c r="F113" i="5" s="1"/>
  <c r="G113" i="5" s="1"/>
  <c r="E114" i="5"/>
  <c r="F114" i="5" s="1"/>
  <c r="G114" i="5" s="1"/>
  <c r="E115" i="5"/>
  <c r="F115" i="5" s="1"/>
  <c r="G115" i="5" s="1"/>
  <c r="R115" i="5" s="1"/>
  <c r="E116" i="5"/>
  <c r="F116" i="5" s="1"/>
  <c r="G116" i="5" s="1"/>
  <c r="E117" i="5"/>
  <c r="F117" i="5" s="1"/>
  <c r="G117" i="5" s="1"/>
  <c r="E118" i="5"/>
  <c r="F118" i="5" s="1"/>
  <c r="G118" i="5" s="1"/>
  <c r="E119" i="5"/>
  <c r="F119" i="5" s="1"/>
  <c r="G119" i="5" s="1"/>
  <c r="R119" i="5" s="1"/>
  <c r="E120" i="5"/>
  <c r="F120" i="5" s="1"/>
  <c r="G120" i="5" s="1"/>
  <c r="E121" i="5"/>
  <c r="F121" i="5" s="1"/>
  <c r="G121" i="5" s="1"/>
  <c r="E122" i="5"/>
  <c r="F122" i="5" s="1"/>
  <c r="G122" i="5" s="1"/>
  <c r="E123" i="5"/>
  <c r="F123" i="5" s="1"/>
  <c r="G123" i="5" s="1"/>
  <c r="K123" i="5" s="1"/>
  <c r="E124" i="5"/>
  <c r="F124" i="5" s="1"/>
  <c r="G124" i="5" s="1"/>
  <c r="E125" i="5"/>
  <c r="F125" i="5" s="1"/>
  <c r="G125" i="5" s="1"/>
  <c r="E126" i="5"/>
  <c r="F126" i="5" s="1"/>
  <c r="G126" i="5" s="1"/>
  <c r="E127" i="5"/>
  <c r="F127" i="5" s="1"/>
  <c r="G127" i="5" s="1"/>
  <c r="K127" i="5" s="1"/>
  <c r="E128" i="5"/>
  <c r="F128" i="5" s="1"/>
  <c r="G128" i="5" s="1"/>
  <c r="E129" i="5"/>
  <c r="F129" i="5" s="1"/>
  <c r="G129" i="5" s="1"/>
  <c r="K129" i="5" s="1"/>
  <c r="E130" i="5"/>
  <c r="F130" i="5" s="1"/>
  <c r="G130" i="5" s="1"/>
  <c r="K130" i="5" s="1"/>
  <c r="E131" i="5"/>
  <c r="F131" i="5" s="1"/>
  <c r="G131" i="5" s="1"/>
  <c r="J131" i="5" s="1"/>
  <c r="E132" i="5"/>
  <c r="F132" i="5" s="1"/>
  <c r="G132" i="5" s="1"/>
  <c r="K132" i="5" s="1"/>
  <c r="E133" i="5"/>
  <c r="F133" i="5" s="1"/>
  <c r="G133" i="5" s="1"/>
  <c r="K133" i="5" s="1"/>
  <c r="E134" i="5"/>
  <c r="F134" i="5" s="1"/>
  <c r="G134" i="5" s="1"/>
  <c r="K134" i="5" s="1"/>
  <c r="E135" i="5"/>
  <c r="F135" i="5" s="1"/>
  <c r="G135" i="5" s="1"/>
  <c r="J135" i="5" s="1"/>
  <c r="E136" i="5"/>
  <c r="F136" i="5" s="1"/>
  <c r="G136" i="5" s="1"/>
  <c r="J136" i="5" s="1"/>
  <c r="E137" i="5"/>
  <c r="F137" i="5" s="1"/>
  <c r="G137" i="5" s="1"/>
  <c r="K137" i="5" s="1"/>
  <c r="E138" i="5"/>
  <c r="F138" i="5" s="1"/>
  <c r="G138" i="5" s="1"/>
  <c r="K138" i="5" s="1"/>
  <c r="E139" i="5"/>
  <c r="F139" i="5" s="1"/>
  <c r="G139" i="5"/>
  <c r="K139" i="5" s="1"/>
  <c r="E140" i="5"/>
  <c r="F140" i="5"/>
  <c r="G140" i="5" s="1"/>
  <c r="K140" i="5" s="1"/>
  <c r="E141" i="5"/>
  <c r="F141" i="5" s="1"/>
  <c r="G141" i="5" s="1"/>
  <c r="K141" i="5" s="1"/>
  <c r="E142" i="5"/>
  <c r="F142" i="5" s="1"/>
  <c r="G142" i="5" s="1"/>
  <c r="K142" i="5" s="1"/>
  <c r="E143" i="5"/>
  <c r="F143" i="5"/>
  <c r="G143" i="5" s="1"/>
  <c r="K143" i="5" s="1"/>
  <c r="E144" i="5"/>
  <c r="F144" i="5" s="1"/>
  <c r="G144" i="5" s="1"/>
  <c r="J144" i="5" s="1"/>
  <c r="E145" i="5"/>
  <c r="F145" i="5" s="1"/>
  <c r="G145" i="5" s="1"/>
  <c r="J145" i="5" s="1"/>
  <c r="D9" i="5"/>
  <c r="C9" i="5"/>
  <c r="Q21" i="5"/>
  <c r="Q22" i="5"/>
  <c r="Q23" i="5"/>
  <c r="Q27" i="5"/>
  <c r="Q28" i="5"/>
  <c r="Q29" i="5"/>
  <c r="Q30" i="5"/>
  <c r="J31" i="5"/>
  <c r="Q31" i="5"/>
  <c r="Q32" i="5"/>
  <c r="Q33" i="5"/>
  <c r="Q34" i="5"/>
  <c r="Q35" i="5"/>
  <c r="Q37" i="5"/>
  <c r="Q39" i="5"/>
  <c r="Q38" i="5"/>
  <c r="Q40" i="5"/>
  <c r="Q42" i="5"/>
  <c r="Q43" i="5"/>
  <c r="Q41" i="5"/>
  <c r="Q47" i="5"/>
  <c r="Q48" i="5"/>
  <c r="Q49" i="5"/>
  <c r="Q52" i="5"/>
  <c r="Q51" i="5"/>
  <c r="Q50" i="5"/>
  <c r="Q56" i="5"/>
  <c r="Q55" i="5"/>
  <c r="Q54" i="5"/>
  <c r="Q61" i="5"/>
  <c r="R61" i="5"/>
  <c r="Q60" i="5"/>
  <c r="Q62" i="5"/>
  <c r="Q64" i="5"/>
  <c r="Q65" i="5"/>
  <c r="Q63" i="5"/>
  <c r="Q66" i="5"/>
  <c r="Q67" i="5"/>
  <c r="Q70" i="5"/>
  <c r="Q69" i="5"/>
  <c r="Q74" i="5"/>
  <c r="Q72" i="5"/>
  <c r="Q73" i="5"/>
  <c r="Q75" i="5"/>
  <c r="Q76" i="5"/>
  <c r="Q78" i="5"/>
  <c r="E53" i="6"/>
  <c r="E54" i="6"/>
  <c r="E55" i="6"/>
  <c r="E56" i="6"/>
  <c r="E57" i="6"/>
  <c r="E58" i="6"/>
  <c r="E59" i="6"/>
  <c r="E60" i="6"/>
  <c r="E61" i="6"/>
  <c r="E62" i="6"/>
  <c r="E63" i="6"/>
  <c r="E14" i="6"/>
  <c r="E15" i="6"/>
  <c r="E17" i="6"/>
  <c r="E19" i="6"/>
  <c r="E20" i="6"/>
  <c r="E22" i="6"/>
  <c r="E24" i="6"/>
  <c r="E25" i="6"/>
  <c r="E27" i="6"/>
  <c r="E29" i="6"/>
  <c r="E33" i="6"/>
  <c r="E36" i="6"/>
  <c r="E38" i="6"/>
  <c r="E43" i="6"/>
  <c r="E44" i="6"/>
  <c r="E45" i="6"/>
  <c r="E49" i="6"/>
  <c r="E51" i="6"/>
  <c r="E52" i="6"/>
  <c r="Q155" i="5"/>
  <c r="E84" i="5"/>
  <c r="F84" i="5"/>
  <c r="G84" i="5"/>
  <c r="R84" i="5" s="1"/>
  <c r="K115" i="5"/>
  <c r="E71" i="5"/>
  <c r="F71" i="5" s="1"/>
  <c r="G71" i="5" s="1"/>
  <c r="E77" i="5"/>
  <c r="F77" i="5"/>
  <c r="G77" i="5" s="1"/>
  <c r="E92" i="5"/>
  <c r="F92" i="5" s="1"/>
  <c r="G92" i="5" s="1"/>
  <c r="E93" i="5"/>
  <c r="F93" i="5" s="1"/>
  <c r="G93" i="5" s="1"/>
  <c r="E45" i="5"/>
  <c r="F45" i="5" s="1"/>
  <c r="G45" i="5" s="1"/>
  <c r="E46" i="5"/>
  <c r="F46" i="5" s="1"/>
  <c r="G46" i="5" s="1"/>
  <c r="E57" i="5"/>
  <c r="F57" i="5" s="1"/>
  <c r="U57" i="5" s="1"/>
  <c r="R57" i="5" s="1"/>
  <c r="E58" i="5"/>
  <c r="F58" i="5" s="1"/>
  <c r="U58" i="5" s="1"/>
  <c r="R58" i="5" s="1"/>
  <c r="E59" i="5"/>
  <c r="F59" i="5" s="1"/>
  <c r="U59" i="5" s="1"/>
  <c r="R59" i="5" s="1"/>
  <c r="E68" i="5"/>
  <c r="F68" i="5" s="1"/>
  <c r="G68" i="5" s="1"/>
  <c r="K68" i="5" s="1"/>
  <c r="E79" i="5"/>
  <c r="F79" i="5" s="1"/>
  <c r="G79" i="5" s="1"/>
  <c r="K79" i="5" s="1"/>
  <c r="E82" i="5"/>
  <c r="F82" i="5"/>
  <c r="G82" i="5" s="1"/>
  <c r="E83" i="5"/>
  <c r="F83" i="5"/>
  <c r="G83" i="5" s="1"/>
  <c r="E90" i="5"/>
  <c r="F90" i="5" s="1"/>
  <c r="G90" i="5" s="1"/>
  <c r="K90" i="5" s="1"/>
  <c r="E91" i="5"/>
  <c r="F91" i="5" s="1"/>
  <c r="G91" i="5" s="1"/>
  <c r="E81" i="5"/>
  <c r="F81" i="5" s="1"/>
  <c r="G81" i="5" s="1"/>
  <c r="E85" i="5"/>
  <c r="F85" i="5" s="1"/>
  <c r="G85" i="5" s="1"/>
  <c r="R85" i="5" s="1"/>
  <c r="E80" i="5"/>
  <c r="F80" i="5" s="1"/>
  <c r="G80" i="5" s="1"/>
  <c r="K80" i="5" s="1"/>
  <c r="E87" i="5"/>
  <c r="F87" i="5"/>
  <c r="G87" i="5" s="1"/>
  <c r="E88" i="5"/>
  <c r="F88" i="5"/>
  <c r="G88" i="5" s="1"/>
  <c r="K88" i="5" s="1"/>
  <c r="E89" i="5"/>
  <c r="F89" i="5" s="1"/>
  <c r="G89" i="5" s="1"/>
  <c r="E36" i="5"/>
  <c r="F36" i="5" s="1"/>
  <c r="G36" i="5" s="1"/>
  <c r="E44" i="5"/>
  <c r="F44" i="5"/>
  <c r="G44" i="5" s="1"/>
  <c r="Q149" i="5"/>
  <c r="Q148" i="5"/>
  <c r="Q153" i="5"/>
  <c r="Q89" i="5"/>
  <c r="Q88" i="5"/>
  <c r="Q87" i="5"/>
  <c r="Q146" i="5"/>
  <c r="Q147" i="5"/>
  <c r="E53" i="5"/>
  <c r="F53" i="5" s="1"/>
  <c r="G53" i="5" s="1"/>
  <c r="K53" i="5" s="1"/>
  <c r="C17" i="5"/>
  <c r="E24" i="5"/>
  <c r="Q24" i="5"/>
  <c r="E25" i="5"/>
  <c r="Q25" i="5"/>
  <c r="E26" i="5"/>
  <c r="Q26" i="5"/>
  <c r="Q36" i="5"/>
  <c r="Q44" i="5"/>
  <c r="Q45" i="5"/>
  <c r="Q46" i="5"/>
  <c r="Q53" i="5"/>
  <c r="R53" i="5"/>
  <c r="Q57" i="5"/>
  <c r="Q58" i="5"/>
  <c r="Q59" i="5"/>
  <c r="Q68" i="5"/>
  <c r="Q71" i="5"/>
  <c r="Q77" i="5"/>
  <c r="Q79" i="5"/>
  <c r="Q80" i="5"/>
  <c r="Q81" i="5"/>
  <c r="Q82" i="5"/>
  <c r="Q83" i="5"/>
  <c r="Q84" i="5"/>
  <c r="Q85" i="5"/>
  <c r="Q90" i="5"/>
  <c r="R90" i="5"/>
  <c r="Q91" i="5"/>
  <c r="Q92" i="5"/>
  <c r="Q93" i="5"/>
  <c r="Q94" i="5"/>
  <c r="Q95" i="5"/>
  <c r="Q96" i="5"/>
  <c r="Q97" i="5"/>
  <c r="Q98" i="5"/>
  <c r="Q99" i="5"/>
  <c r="Q100" i="5"/>
  <c r="Q101" i="5"/>
  <c r="Q102" i="5"/>
  <c r="R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R33" i="5"/>
  <c r="I28" i="5"/>
  <c r="I32" i="5"/>
  <c r="I27" i="5"/>
  <c r="R127" i="5"/>
  <c r="K73" i="5"/>
  <c r="K103" i="5"/>
  <c r="R42" i="5"/>
  <c r="K54" i="5" l="1"/>
  <c r="R54" i="5"/>
  <c r="R83" i="5"/>
  <c r="K83" i="5"/>
  <c r="R45" i="5"/>
  <c r="K45" i="5"/>
  <c r="R69" i="5"/>
  <c r="K69" i="5"/>
  <c r="R78" i="5"/>
  <c r="K78" i="5"/>
  <c r="J71" i="5"/>
  <c r="R71" i="5"/>
  <c r="R114" i="5"/>
  <c r="K114" i="5"/>
  <c r="E48" i="6"/>
  <c r="E35" i="6"/>
  <c r="F60" i="5"/>
  <c r="G60" i="5" s="1"/>
  <c r="R60" i="5" s="1"/>
  <c r="E30" i="6"/>
  <c r="E16" i="6"/>
  <c r="E41" i="6"/>
  <c r="K113" i="5"/>
  <c r="R113" i="5"/>
  <c r="K112" i="5"/>
  <c r="R112" i="5"/>
  <c r="K56" i="5"/>
  <c r="R56" i="5"/>
  <c r="R37" i="5"/>
  <c r="K37" i="5"/>
  <c r="R91" i="5"/>
  <c r="K91" i="5"/>
  <c r="R107" i="5"/>
  <c r="J107" i="5"/>
  <c r="J36" i="5"/>
  <c r="R36" i="5"/>
  <c r="K43" i="5"/>
  <c r="R43" i="5"/>
  <c r="J96" i="5"/>
  <c r="K85" i="5"/>
  <c r="E28" i="6"/>
  <c r="R123" i="5"/>
  <c r="F67" i="5"/>
  <c r="G67" i="5" s="1"/>
  <c r="R67" i="5" s="1"/>
  <c r="F48" i="5"/>
  <c r="G48" i="5" s="1"/>
  <c r="F21" i="5"/>
  <c r="G21" i="5" s="1"/>
  <c r="E23" i="6"/>
  <c r="E12" i="6"/>
  <c r="J29" i="5"/>
  <c r="E37" i="6"/>
  <c r="K84" i="5"/>
  <c r="R88" i="5"/>
  <c r="F70" i="5"/>
  <c r="G70" i="5" s="1"/>
  <c r="K70" i="5" s="1"/>
  <c r="R74" i="5"/>
  <c r="K74" i="5"/>
  <c r="R128" i="5"/>
  <c r="K128" i="5"/>
  <c r="K121" i="5"/>
  <c r="R121" i="5"/>
  <c r="R116" i="5"/>
  <c r="K116" i="5"/>
  <c r="R104" i="5"/>
  <c r="K104" i="5"/>
  <c r="K125" i="5"/>
  <c r="R125" i="5"/>
  <c r="R75" i="5"/>
  <c r="K75" i="5"/>
  <c r="R89" i="5"/>
  <c r="K89" i="5"/>
  <c r="K111" i="5"/>
  <c r="R111" i="5"/>
  <c r="R101" i="5"/>
  <c r="K101" i="5"/>
  <c r="R106" i="5"/>
  <c r="J106" i="5"/>
  <c r="K95" i="5"/>
  <c r="R95" i="5"/>
  <c r="R65" i="5"/>
  <c r="K65" i="5"/>
  <c r="F23" i="5"/>
  <c r="G23" i="5" s="1"/>
  <c r="E13" i="6"/>
  <c r="R30" i="5"/>
  <c r="J30" i="5"/>
  <c r="R87" i="5"/>
  <c r="K87" i="5"/>
  <c r="K81" i="5"/>
  <c r="R81" i="5"/>
  <c r="K94" i="5"/>
  <c r="R94" i="5"/>
  <c r="R62" i="5"/>
  <c r="K62" i="5"/>
  <c r="K48" i="5"/>
  <c r="I35" i="5"/>
  <c r="R35" i="5"/>
  <c r="R46" i="5"/>
  <c r="K46" i="5"/>
  <c r="R55" i="5"/>
  <c r="K55" i="5"/>
  <c r="H22" i="5"/>
  <c r="R22" i="5"/>
  <c r="K100" i="5"/>
  <c r="R80" i="5"/>
  <c r="K82" i="5"/>
  <c r="R82" i="5"/>
  <c r="R126" i="5"/>
  <c r="K126" i="5"/>
  <c r="K122" i="5"/>
  <c r="R122" i="5"/>
  <c r="K118" i="5"/>
  <c r="R118" i="5"/>
  <c r="J99" i="5"/>
  <c r="R99" i="5"/>
  <c r="F72" i="5"/>
  <c r="G72" i="5" s="1"/>
  <c r="E50" i="6"/>
  <c r="K60" i="5"/>
  <c r="F40" i="5"/>
  <c r="G40" i="5" s="1"/>
  <c r="E26" i="6"/>
  <c r="F34" i="5"/>
  <c r="G34" i="5" s="1"/>
  <c r="E21" i="6"/>
  <c r="J77" i="5"/>
  <c r="R77" i="5"/>
  <c r="F64" i="5"/>
  <c r="G64" i="5" s="1"/>
  <c r="E42" i="6"/>
  <c r="R68" i="5"/>
  <c r="K66" i="5"/>
  <c r="R66" i="5"/>
  <c r="K47" i="5"/>
  <c r="R47" i="5"/>
  <c r="J105" i="5"/>
  <c r="R117" i="5"/>
  <c r="K117" i="5"/>
  <c r="R110" i="5"/>
  <c r="K110" i="5"/>
  <c r="R98" i="5"/>
  <c r="K98" i="5"/>
  <c r="K63" i="5"/>
  <c r="R63" i="5"/>
  <c r="R50" i="5"/>
  <c r="K50" i="5"/>
  <c r="K120" i="5"/>
  <c r="R120" i="5"/>
  <c r="J119" i="5"/>
  <c r="R93" i="5"/>
  <c r="J93" i="5"/>
  <c r="R124" i="5"/>
  <c r="K124" i="5"/>
  <c r="R109" i="5"/>
  <c r="K109" i="5"/>
  <c r="R97" i="5"/>
  <c r="K97" i="5"/>
  <c r="K76" i="5"/>
  <c r="R76" i="5"/>
  <c r="F51" i="5"/>
  <c r="G51" i="5" s="1"/>
  <c r="E34" i="6"/>
  <c r="K41" i="5"/>
  <c r="R41" i="5"/>
  <c r="R39" i="5"/>
  <c r="K39" i="5"/>
  <c r="R92" i="5"/>
  <c r="J92" i="5"/>
  <c r="R49" i="5"/>
  <c r="R44" i="5"/>
  <c r="K44" i="5"/>
  <c r="R108" i="5"/>
  <c r="K52" i="5"/>
  <c r="R52" i="5"/>
  <c r="R79" i="5"/>
  <c r="E32" i="6"/>
  <c r="C11" i="5"/>
  <c r="C12" i="5"/>
  <c r="K67" i="5" l="1"/>
  <c r="O86" i="5"/>
  <c r="R86" i="5" s="1"/>
  <c r="O163" i="5"/>
  <c r="R163" i="5" s="1"/>
  <c r="O164" i="5"/>
  <c r="R164" i="5" s="1"/>
  <c r="C16" i="5"/>
  <c r="D18" i="5" s="1"/>
  <c r="O161" i="5"/>
  <c r="R161" i="5" s="1"/>
  <c r="O151" i="5"/>
  <c r="R151" i="5" s="1"/>
  <c r="O141" i="5"/>
  <c r="R141" i="5" s="1"/>
  <c r="O155" i="5"/>
  <c r="R155" i="5" s="1"/>
  <c r="O134" i="5"/>
  <c r="R134" i="5" s="1"/>
  <c r="O156" i="5"/>
  <c r="R156" i="5" s="1"/>
  <c r="O158" i="5"/>
  <c r="R158" i="5" s="1"/>
  <c r="O142" i="5"/>
  <c r="R142" i="5" s="1"/>
  <c r="O152" i="5"/>
  <c r="R152" i="5" s="1"/>
  <c r="O162" i="5"/>
  <c r="R162" i="5" s="1"/>
  <c r="C15" i="5"/>
  <c r="F16" i="5" s="1"/>
  <c r="F17" i="5" s="1"/>
  <c r="O131" i="5"/>
  <c r="R131" i="5" s="1"/>
  <c r="O159" i="5"/>
  <c r="R159" i="5" s="1"/>
  <c r="O157" i="5"/>
  <c r="R157" i="5" s="1"/>
  <c r="O144" i="5"/>
  <c r="R144" i="5" s="1"/>
  <c r="O132" i="5"/>
  <c r="R132" i="5" s="1"/>
  <c r="O148" i="5"/>
  <c r="R148" i="5" s="1"/>
  <c r="O133" i="5"/>
  <c r="R133" i="5" s="1"/>
  <c r="O149" i="5"/>
  <c r="R149" i="5" s="1"/>
  <c r="O150" i="5"/>
  <c r="R150" i="5" s="1"/>
  <c r="O153" i="5"/>
  <c r="R153" i="5" s="1"/>
  <c r="O146" i="5"/>
  <c r="R146" i="5" s="1"/>
  <c r="O154" i="5"/>
  <c r="R154" i="5" s="1"/>
  <c r="O136" i="5"/>
  <c r="R136" i="5" s="1"/>
  <c r="O129" i="5"/>
  <c r="R129" i="5" s="1"/>
  <c r="O160" i="5"/>
  <c r="R160" i="5" s="1"/>
  <c r="O138" i="5"/>
  <c r="R138" i="5" s="1"/>
  <c r="O139" i="5"/>
  <c r="R139" i="5" s="1"/>
  <c r="O140" i="5"/>
  <c r="R140" i="5" s="1"/>
  <c r="O147" i="5"/>
  <c r="R147" i="5" s="1"/>
  <c r="O137" i="5"/>
  <c r="R137" i="5" s="1"/>
  <c r="O145" i="5"/>
  <c r="R145" i="5" s="1"/>
  <c r="O143" i="5"/>
  <c r="R143" i="5" s="1"/>
  <c r="O130" i="5"/>
  <c r="R130" i="5" s="1"/>
  <c r="O135" i="5"/>
  <c r="R135" i="5" s="1"/>
  <c r="H21" i="5"/>
  <c r="R21" i="5"/>
  <c r="R70" i="5"/>
  <c r="R48" i="5"/>
  <c r="I34" i="5"/>
  <c r="R34" i="5"/>
  <c r="K40" i="5"/>
  <c r="R40" i="5"/>
  <c r="K64" i="5"/>
  <c r="R64" i="5"/>
  <c r="H23" i="5"/>
  <c r="R23" i="5"/>
  <c r="K51" i="5"/>
  <c r="R51" i="5"/>
  <c r="K72" i="5"/>
  <c r="R72" i="5"/>
  <c r="C18" i="5" l="1"/>
  <c r="F18" i="5"/>
</calcChain>
</file>

<file path=xl/sharedStrings.xml><?xml version="1.0" encoding="utf-8"?>
<sst xmlns="http://schemas.openxmlformats.org/spreadsheetml/2006/main" count="515" uniqueCount="116">
  <si>
    <t>JAVSO..47..105</t>
  </si>
  <si>
    <t>VSB-063</t>
  </si>
  <si>
    <t>BAD?</t>
  </si>
  <si>
    <r>
      <t>diff</t>
    </r>
    <r>
      <rPr>
        <b/>
        <vertAlign val="superscript"/>
        <sz val="10"/>
        <rFont val="Arial"/>
        <family val="2"/>
      </rPr>
      <t>2</t>
    </r>
  </si>
  <si>
    <t>PE</t>
  </si>
  <si>
    <t>IBVS 6196</t>
  </si>
  <si>
    <t>CCD</t>
  </si>
  <si>
    <t>pg</t>
  </si>
  <si>
    <t>GCVS 4 Ephem.</t>
  </si>
  <si>
    <t>--Working 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</si>
  <si>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</si>
  <si>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</si>
  <si>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</si>
  <si>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</si>
  <si>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</si>
  <si>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</si>
  <si>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</si>
  <si>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</si>
  <si>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</si>
  <si>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</si>
  <si>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</si>
  <si>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IBVS 4383</t>
  </si>
  <si>
    <t>error</t>
  </si>
  <si>
    <t>na</t>
  </si>
  <si>
    <t>Date</t>
  </si>
  <si>
    <t>System Type:</t>
  </si>
  <si>
    <t>Linear</t>
  </si>
  <si>
    <t>Quadratic</t>
  </si>
  <si>
    <t>LS Intercept =</t>
  </si>
  <si>
    <t>LS Slope =</t>
  </si>
  <si>
    <t>LS Quadr term =</t>
  </si>
  <si>
    <t>IBVS 5040</t>
  </si>
  <si>
    <t>Q. fit</t>
  </si>
  <si>
    <t>S</t>
  </si>
  <si>
    <t>Diethelm</t>
  </si>
  <si>
    <t>R</t>
  </si>
  <si>
    <t>BBSAG</t>
  </si>
  <si>
    <t>Bull.46</t>
  </si>
  <si>
    <t>B</t>
  </si>
  <si>
    <t>Bull.47</t>
  </si>
  <si>
    <t>Misc</t>
  </si>
  <si>
    <t>Lin fit</t>
  </si>
  <si>
    <t>Nakajima, K. (private comm.)</t>
  </si>
  <si>
    <t>IBVS 5378</t>
  </si>
  <si>
    <t>II</t>
  </si>
  <si>
    <t>IBVS 5296</t>
  </si>
  <si>
    <t>IBVS 5493</t>
  </si>
  <si>
    <t>IBVS 5649</t>
  </si>
  <si>
    <t>I</t>
  </si>
  <si>
    <t>IBVS 5668</t>
  </si>
  <si>
    <t>IBVS 5676</t>
  </si>
  <si>
    <t>IBVS 5694</t>
  </si>
  <si>
    <t>AH Aur / GSC 01887-00926</t>
  </si>
  <si>
    <t># of data points:</t>
  </si>
  <si>
    <t>IBVS 4908</t>
  </si>
  <si>
    <t>S5</t>
  </si>
  <si>
    <t>S6</t>
  </si>
  <si>
    <t>My time zone &gt;&gt;&gt;&gt;&gt;</t>
  </si>
  <si>
    <t>(PST=8, PDT=MDT=7, MDT=CST=6, etc.)</t>
  </si>
  <si>
    <t>JD today</t>
  </si>
  <si>
    <t>New Cycle</t>
  </si>
  <si>
    <t>IBVS 5760</t>
  </si>
  <si>
    <t>IBVS 5777</t>
  </si>
  <si>
    <t>IBVS 5754</t>
  </si>
  <si>
    <t>IBVS 5802</t>
  </si>
  <si>
    <t>New epoch =</t>
  </si>
  <si>
    <t>Start of linear fit &gt;&gt;&gt;&gt;&gt;&gt;&gt;&gt;&gt;&gt;&gt;&gt;&gt;&gt;&gt;&gt;&gt;&gt;&gt;&gt;&gt;</t>
  </si>
  <si>
    <t>IBVS 5875</t>
  </si>
  <si>
    <t>IBVS 5871</t>
  </si>
  <si>
    <t>OEJV 0074</t>
  </si>
  <si>
    <t>IBVS 5897</t>
  </si>
  <si>
    <t>IBVS 5898</t>
  </si>
  <si>
    <t>IBVS 5960</t>
  </si>
  <si>
    <t>Add cycle</t>
  </si>
  <si>
    <t>Old Cycle</t>
  </si>
  <si>
    <t>OEJV 0137</t>
  </si>
  <si>
    <t>IBVS 5918</t>
  </si>
  <si>
    <t>IBVS 6010</t>
  </si>
  <si>
    <t>OEJV 0160</t>
  </si>
  <si>
    <t>IBVS 6048</t>
  </si>
  <si>
    <t>IBVS 6084</t>
  </si>
  <si>
    <t>IBVS 6149</t>
  </si>
  <si>
    <t>OEJV 0168</t>
  </si>
  <si>
    <t>IBVS 6154</t>
  </si>
  <si>
    <t>IBVS 6157</t>
  </si>
  <si>
    <t>IBVS 6158</t>
  </si>
  <si>
    <t>vis</t>
  </si>
  <si>
    <t>IBVS 6234</t>
  </si>
  <si>
    <t>pe</t>
  </si>
  <si>
    <t>ccd</t>
  </si>
  <si>
    <t xml:space="preserve">Guthnick and Prager -1928 </t>
  </si>
  <si>
    <t xml:space="preserve">Vaňko et al. -2001 </t>
  </si>
  <si>
    <t xml:space="preserve">Kreiner et al. -2001 </t>
  </si>
  <si>
    <t xml:space="preserve">Rucinski &amp; Lu -1999 </t>
  </si>
  <si>
    <t>Ho ňková et al. -2015</t>
  </si>
  <si>
    <t xml:space="preserve">Hübscher &amp; Lehmann -2015 </t>
  </si>
  <si>
    <t>Guthnick and Prager (1928)</t>
  </si>
  <si>
    <t>Vaňko et al. (2001)</t>
  </si>
  <si>
    <t>Kreiner et al. (2001)</t>
  </si>
  <si>
    <t>Rucinski &amp; Lu (1999)</t>
  </si>
  <si>
    <t>Rc</t>
  </si>
  <si>
    <t>IBVS 6262</t>
  </si>
  <si>
    <t>RHN 2021</t>
  </si>
  <si>
    <t>2020JAVSO..48….1</t>
  </si>
  <si>
    <t>JAVSO..48..256</t>
  </si>
  <si>
    <t>OEJV 0211</t>
  </si>
  <si>
    <t>IBVS, 63, 6262</t>
  </si>
  <si>
    <t>JAVSO, 48, 256</t>
  </si>
  <si>
    <t>OEJV 226</t>
  </si>
  <si>
    <t>JAAVSO52#1</t>
  </si>
  <si>
    <t xml:space="preserve">Mag </t>
  </si>
  <si>
    <t>Next ToM-P</t>
  </si>
  <si>
    <t>Next ToM-S</t>
  </si>
  <si>
    <t>10.20-10.70</t>
  </si>
  <si>
    <t>EW / KW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</si>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</sst>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10"/>
      <color indexed="8"/>
      <name val="AdvOTf9433e2d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dvOTf9433e2d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/>
    <xf numFmtId="0" fontId="36" fillId="0" borderId="0" xfId="0" applyFont="1" applyAlignme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41" applyFont="1" applyAlignment="1">
      <alignment vertical="center" wrapText="1"/>
    </xf>
    <xf numFmtId="0" fontId="22" fillId="0" borderId="0" xfId="41" applyFont="1" applyAlignment="1">
      <alignment horizontal="center" vertical="center" wrapText="1"/>
    </xf>
    <xf numFmtId="0" fontId="22" fillId="0" borderId="0" xfId="42" applyAlignment="1">
      <alignment horizontal="left" vertical="center"/>
    </xf>
    <xf numFmtId="0" fontId="22" fillId="0" borderId="0" xfId="42" applyAlignment="1">
      <alignment horizontal="center" vertical="center"/>
    </xf>
    <xf numFmtId="0" fontId="39" fillId="0" borderId="0" xfId="41" applyFont="1" applyAlignment="1">
      <alignment vertical="center"/>
    </xf>
    <xf numFmtId="0" fontId="39" fillId="0" borderId="0" xfId="4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2" fillId="0" borderId="0" xfId="41" applyFont="1" applyAlignment="1">
      <alignment horizontal="left" vertical="center" wrapText="1"/>
    </xf>
    <xf numFmtId="0" fontId="39" fillId="0" borderId="0" xfId="41" applyFont="1" applyAlignment="1">
      <alignment horizontal="left" vertical="center"/>
    </xf>
    <xf numFmtId="166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42" fillId="0" borderId="15" xfId="0" applyFont="1" applyBorder="1" applyAlignment="1">
      <alignment horizontal="right" vertical="center"/>
    </xf>
    <xf numFmtId="0" fontId="42" fillId="0" borderId="17" xfId="0" applyFont="1" applyBorder="1" applyAlignment="1">
      <alignment horizontal="right" vertical="center"/>
    </xf>
    <xf numFmtId="0" fontId="6" fillId="24" borderId="13" xfId="0" applyFont="1" applyFill="1" applyBorder="1" applyAlignment="1">
      <alignment horizontal="right" vertical="center"/>
    </xf>
    <xf numFmtId="0" fontId="6" fillId="24" borderId="14" xfId="0" applyFont="1" applyFill="1" applyBorder="1" applyAlignment="1">
      <alignment horizontal="center" vertical="center"/>
    </xf>
    <xf numFmtId="0" fontId="43" fillId="0" borderId="16" xfId="0" applyFont="1" applyBorder="1" applyAlignment="1">
      <alignment horizontal="right" vertical="center"/>
    </xf>
    <xf numFmtId="0" fontId="44" fillId="0" borderId="16" xfId="0" applyFont="1" applyBorder="1" applyAlignment="1">
      <alignment horizontal="right" vertical="center"/>
    </xf>
    <xf numFmtId="22" fontId="43" fillId="0" borderId="16" xfId="0" applyNumberFormat="1" applyFont="1" applyBorder="1" applyAlignment="1">
      <alignment horizontal="right" vertical="center"/>
    </xf>
    <xf numFmtId="22" fontId="43" fillId="0" borderId="18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Aur -- O-C Diagr.</a:t>
            </a:r>
          </a:p>
        </c:rich>
      </c:tx>
      <c:layout>
        <c:manualLayout>
          <c:xMode val="edge"/>
          <c:yMode val="edge"/>
          <c:x val="0.3741935483870967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5483870967742"/>
          <c:y val="0.1227546704754609"/>
          <c:w val="0.79677419354838708"/>
          <c:h val="0.68562974485074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0">
                  <c:v>-9.5392999995965511E-2</c:v>
                </c:pt>
                <c:pt idx="1">
                  <c:v>-1.116600000023027E-2</c:v>
                </c:pt>
                <c:pt idx="2">
                  <c:v>-1.6218999997363426E-2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A-4EB0-8C8F-EB55FB2CF4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6">
                  <c:v>-3.3004999997501727E-2</c:v>
                </c:pt>
                <c:pt idx="7">
                  <c:v>-3.4715000001597218E-2</c:v>
                </c:pt>
                <c:pt idx="11">
                  <c:v>-3.9017999995849095E-2</c:v>
                </c:pt>
                <c:pt idx="12">
                  <c:v>-3.7985999995726161E-2</c:v>
                </c:pt>
                <c:pt idx="13">
                  <c:v>-3.4439999995811377E-2</c:v>
                </c:pt>
                <c:pt idx="14">
                  <c:v>-2.3293999998713844E-2</c:v>
                </c:pt>
                <c:pt idx="81">
                  <c:v>-2.4313000001711771E-2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5A-4EB0-8C8F-EB55FB2CF47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8">
                  <c:v>-3.4415000001899898E-2</c:v>
                </c:pt>
                <c:pt idx="9">
                  <c:v>-3.7067999997816514E-2</c:v>
                </c:pt>
                <c:pt idx="10">
                  <c:v>-3.9317999995546415E-2</c:v>
                </c:pt>
                <c:pt idx="15">
                  <c:v>-1.6159999991941731E-2</c:v>
                </c:pt>
                <c:pt idx="50">
                  <c:v>-1.8868999999540392E-2</c:v>
                </c:pt>
                <c:pt idx="56">
                  <c:v>-2.156999999715481E-2</c:v>
                </c:pt>
                <c:pt idx="71">
                  <c:v>-1.2586999997438397E-2</c:v>
                </c:pt>
                <c:pt idx="72">
                  <c:v>-1.3723999996727798E-2</c:v>
                </c:pt>
                <c:pt idx="75">
                  <c:v>-1.9591999996919185E-2</c:v>
                </c:pt>
                <c:pt idx="78">
                  <c:v>-1.9550999997591134E-2</c:v>
                </c:pt>
                <c:pt idx="84">
                  <c:v>-2.2342999996908475E-2</c:v>
                </c:pt>
                <c:pt idx="85">
                  <c:v>-2.1354999997129198E-2</c:v>
                </c:pt>
                <c:pt idx="86">
                  <c:v>-2.5807999991229735E-2</c:v>
                </c:pt>
                <c:pt idx="87">
                  <c:v>-2.5660999992396683E-2</c:v>
                </c:pt>
                <c:pt idx="98">
                  <c:v>-1.8860999996832106E-2</c:v>
                </c:pt>
                <c:pt idx="110">
                  <c:v>-2.1651000002748333E-2</c:v>
                </c:pt>
                <c:pt idx="114">
                  <c:v>-2.6794999997946434E-2</c:v>
                </c:pt>
                <c:pt idx="115">
                  <c:v>-2.8899999997520354E-2</c:v>
                </c:pt>
                <c:pt idx="123">
                  <c:v>-3.539699999964796E-2</c:v>
                </c:pt>
                <c:pt idx="124">
                  <c:v>-3.4701999997196253E-2</c:v>
                </c:pt>
                <c:pt idx="125">
                  <c:v>-4.2662999992899131E-2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5A-4EB0-8C8F-EB55FB2CF47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16">
                  <c:v>-1.208099999348633E-2</c:v>
                </c:pt>
                <c:pt idx="18">
                  <c:v>-2.4277999997138977E-2</c:v>
                </c:pt>
                <c:pt idx="19">
                  <c:v>-2.3777999995218124E-2</c:v>
                </c:pt>
                <c:pt idx="20">
                  <c:v>-2.3742999997921288E-2</c:v>
                </c:pt>
                <c:pt idx="21">
                  <c:v>-2.36430000004475E-2</c:v>
                </c:pt>
                <c:pt idx="22">
                  <c:v>-2.2742999994079582E-2</c:v>
                </c:pt>
                <c:pt idx="23">
                  <c:v>-1.0142999832169153E-2</c:v>
                </c:pt>
                <c:pt idx="24">
                  <c:v>-8.7429998820880428E-3</c:v>
                </c:pt>
                <c:pt idx="25">
                  <c:v>-7.8430000139633194E-3</c:v>
                </c:pt>
                <c:pt idx="26">
                  <c:v>-2.4011000001337379E-2</c:v>
                </c:pt>
                <c:pt idx="27">
                  <c:v>-2.3610999996890314E-2</c:v>
                </c:pt>
                <c:pt idx="28">
                  <c:v>-2.3610999996890314E-2</c:v>
                </c:pt>
                <c:pt idx="29">
                  <c:v>-2.1606999995128717E-2</c:v>
                </c:pt>
                <c:pt idx="30">
                  <c:v>-2.150699999765493E-2</c:v>
                </c:pt>
                <c:pt idx="31">
                  <c:v>-2.0906999998260289E-2</c:v>
                </c:pt>
                <c:pt idx="32">
                  <c:v>-2.1345000001019798E-2</c:v>
                </c:pt>
                <c:pt idx="33">
                  <c:v>-1.9345000000612345E-2</c:v>
                </c:pt>
                <c:pt idx="34">
                  <c:v>-1.8945000003441237E-2</c:v>
                </c:pt>
                <c:pt idx="35">
                  <c:v>-1.6844999998284038E-2</c:v>
                </c:pt>
                <c:pt idx="39">
                  <c:v>-2.1257000000332482E-2</c:v>
                </c:pt>
                <c:pt idx="40">
                  <c:v>-1.8756999998004176E-2</c:v>
                </c:pt>
                <c:pt idx="41">
                  <c:v>-1.8456999998306856E-2</c:v>
                </c:pt>
                <c:pt idx="42">
                  <c:v>-2.0769000002474058E-2</c:v>
                </c:pt>
                <c:pt idx="43">
                  <c:v>-2.0269000000553206E-2</c:v>
                </c:pt>
                <c:pt idx="44">
                  <c:v>-1.9969000000855885E-2</c:v>
                </c:pt>
                <c:pt idx="45">
                  <c:v>-2.0003999998152722E-2</c:v>
                </c:pt>
                <c:pt idx="46">
                  <c:v>-1.9803999995929189E-2</c:v>
                </c:pt>
                <c:pt idx="47">
                  <c:v>-1.933199999621138E-2</c:v>
                </c:pt>
                <c:pt idx="48">
                  <c:v>-1.9457000002148561E-2</c:v>
                </c:pt>
                <c:pt idx="49">
                  <c:v>-1.8357000000833068E-2</c:v>
                </c:pt>
                <c:pt idx="51">
                  <c:v>-2.3183999997854698E-2</c:v>
                </c:pt>
                <c:pt idx="52">
                  <c:v>-2.3183999997854698E-2</c:v>
                </c:pt>
                <c:pt idx="53">
                  <c:v>-2.2484000000986271E-2</c:v>
                </c:pt>
                <c:pt idx="54">
                  <c:v>-2.4334000001545064E-2</c:v>
                </c:pt>
                <c:pt idx="55">
                  <c:v>-2.083400000265101E-2</c:v>
                </c:pt>
                <c:pt idx="57">
                  <c:v>-2.0751999996718951E-2</c:v>
                </c:pt>
                <c:pt idx="58">
                  <c:v>-1.5043999992485624E-2</c:v>
                </c:pt>
                <c:pt idx="59">
                  <c:v>-1.4453999996476341E-2</c:v>
                </c:pt>
                <c:pt idx="60">
                  <c:v>-1.5066999992995989E-2</c:v>
                </c:pt>
                <c:pt idx="61">
                  <c:v>-1.41689999945811E-2</c:v>
                </c:pt>
                <c:pt idx="62">
                  <c:v>-1.4143497457553167E-2</c:v>
                </c:pt>
                <c:pt idx="63">
                  <c:v>-1.3774999992165249E-2</c:v>
                </c:pt>
                <c:pt idx="64">
                  <c:v>-1.4366999996127561E-2</c:v>
                </c:pt>
                <c:pt idx="65">
                  <c:v>0</c:v>
                </c:pt>
                <c:pt idx="66">
                  <c:v>-1.6443000000435859E-2</c:v>
                </c:pt>
                <c:pt idx="67">
                  <c:v>-1.4063999995414633E-2</c:v>
                </c:pt>
                <c:pt idx="68">
                  <c:v>-1.3780999994196463E-2</c:v>
                </c:pt>
                <c:pt idx="69">
                  <c:v>-1.5951000001223292E-2</c:v>
                </c:pt>
                <c:pt idx="70">
                  <c:v>-1.3587000001280103E-2</c:v>
                </c:pt>
                <c:pt idx="73">
                  <c:v>-1.5355999996245373E-2</c:v>
                </c:pt>
                <c:pt idx="74">
                  <c:v>-2.1403999991889577E-2</c:v>
                </c:pt>
                <c:pt idx="76">
                  <c:v>-1.738399999885587E-2</c:v>
                </c:pt>
                <c:pt idx="77">
                  <c:v>-2.0185999994282611E-2</c:v>
                </c:pt>
                <c:pt idx="79">
                  <c:v>-2.0963999995728955E-2</c:v>
                </c:pt>
                <c:pt idx="80">
                  <c:v>-2.1716999995987862E-2</c:v>
                </c:pt>
                <c:pt idx="82">
                  <c:v>-1.9138999996357597E-2</c:v>
                </c:pt>
                <c:pt idx="83">
                  <c:v>-2.6747999996587168E-2</c:v>
                </c:pt>
                <c:pt idx="88">
                  <c:v>-2.6999000001524109E-2</c:v>
                </c:pt>
                <c:pt idx="89">
                  <c:v>-2.4099000002024695E-2</c:v>
                </c:pt>
                <c:pt idx="90">
                  <c:v>-2.3993000002519693E-2</c:v>
                </c:pt>
                <c:pt idx="91">
                  <c:v>-2.0764999993843958E-2</c:v>
                </c:pt>
                <c:pt idx="92">
                  <c:v>-2.0335000001068693E-2</c:v>
                </c:pt>
                <c:pt idx="93">
                  <c:v>-1.9630999995570164E-2</c:v>
                </c:pt>
                <c:pt idx="94">
                  <c:v>-1.8531000001530629E-2</c:v>
                </c:pt>
                <c:pt idx="95">
                  <c:v>-1.9776999994064681E-2</c:v>
                </c:pt>
                <c:pt idx="96">
                  <c:v>-1.9276999999419786E-2</c:v>
                </c:pt>
                <c:pt idx="97">
                  <c:v>-1.8676999992749188E-2</c:v>
                </c:pt>
                <c:pt idx="99">
                  <c:v>-2.3163999998359941E-2</c:v>
                </c:pt>
                <c:pt idx="100">
                  <c:v>-2.226399999926798E-2</c:v>
                </c:pt>
                <c:pt idx="101">
                  <c:v>-2.0663999996031635E-2</c:v>
                </c:pt>
                <c:pt idx="102">
                  <c:v>-2.433799999562325E-2</c:v>
                </c:pt>
                <c:pt idx="103">
                  <c:v>-2.4138000000675675E-2</c:v>
                </c:pt>
                <c:pt idx="104">
                  <c:v>-2.2237999997742008E-2</c:v>
                </c:pt>
                <c:pt idx="105">
                  <c:v>-2.2998999993433245E-2</c:v>
                </c:pt>
                <c:pt idx="106">
                  <c:v>-2.2598999996262137E-2</c:v>
                </c:pt>
                <c:pt idx="107">
                  <c:v>-2.2398999994038604E-2</c:v>
                </c:pt>
                <c:pt idx="108">
                  <c:v>-2.1493999993253965E-2</c:v>
                </c:pt>
                <c:pt idx="109">
                  <c:v>-2.4084999997285195E-2</c:v>
                </c:pt>
                <c:pt idx="111">
                  <c:v>-3.0088999992585741E-2</c:v>
                </c:pt>
                <c:pt idx="112">
                  <c:v>-2.8298999997787178E-2</c:v>
                </c:pt>
                <c:pt idx="113">
                  <c:v>-2.7418999998189975E-2</c:v>
                </c:pt>
                <c:pt idx="116">
                  <c:v>-3.56199999951059E-2</c:v>
                </c:pt>
                <c:pt idx="117">
                  <c:v>-3.2209999997576233E-2</c:v>
                </c:pt>
                <c:pt idx="118">
                  <c:v>-3.337199999805307E-2</c:v>
                </c:pt>
                <c:pt idx="119">
                  <c:v>-3.3011999999871477E-2</c:v>
                </c:pt>
                <c:pt idx="120">
                  <c:v>-3.5593999993579928E-2</c:v>
                </c:pt>
                <c:pt idx="121">
                  <c:v>-3.466399999888381E-2</c:v>
                </c:pt>
                <c:pt idx="122">
                  <c:v>-3.5614999993413221E-2</c:v>
                </c:pt>
                <c:pt idx="126">
                  <c:v>-4.470290301105706E-2</c:v>
                </c:pt>
                <c:pt idx="127">
                  <c:v>-4.123299999628216E-2</c:v>
                </c:pt>
                <c:pt idx="128">
                  <c:v>-4.3885999999474734E-2</c:v>
                </c:pt>
                <c:pt idx="129">
                  <c:v>-5.632799999875715E-2</c:v>
                </c:pt>
                <c:pt idx="130">
                  <c:v>-5.4980999993858859E-2</c:v>
                </c:pt>
                <c:pt idx="131">
                  <c:v>-5.4425000213086605E-2</c:v>
                </c:pt>
                <c:pt idx="132">
                  <c:v>-5.7925999994040467E-2</c:v>
                </c:pt>
                <c:pt idx="133">
                  <c:v>-5.4905999939364847E-2</c:v>
                </c:pt>
                <c:pt idx="134">
                  <c:v>-7.0979999996779952E-2</c:v>
                </c:pt>
                <c:pt idx="135">
                  <c:v>-7.0979999996779952E-2</c:v>
                </c:pt>
                <c:pt idx="136">
                  <c:v>-7.2625000000698492E-2</c:v>
                </c:pt>
                <c:pt idx="137">
                  <c:v>-7.3005999998713378E-2</c:v>
                </c:pt>
                <c:pt idx="138">
                  <c:v>-7.9225999994378071E-2</c:v>
                </c:pt>
                <c:pt idx="139">
                  <c:v>-8.0589999997755513E-2</c:v>
                </c:pt>
                <c:pt idx="140">
                  <c:v>-8.0589999997755513E-2</c:v>
                </c:pt>
                <c:pt idx="141">
                  <c:v>-8.9990999993460719E-2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5A-4EB0-8C8F-EB55FB2CF47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5A-4EB0-8C8F-EB55FB2CF4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5A-4EB0-8C8F-EB55FB2CF4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5A-4EB0-8C8F-EB55FB2CF4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Active!$O$21:$O$931</c:f>
              <c:numCache>
                <c:formatCode>General</c:formatCode>
                <c:ptCount val="911"/>
                <c:pt idx="65">
                  <c:v>-1.8753973753136456E-2</c:v>
                </c:pt>
                <c:pt idx="108">
                  <c:v>-3.5369374964936119E-2</c:v>
                </c:pt>
                <c:pt idx="109">
                  <c:v>-3.5448114395354523E-2</c:v>
                </c:pt>
                <c:pt idx="110">
                  <c:v>-3.5699528015286974E-2</c:v>
                </c:pt>
                <c:pt idx="111">
                  <c:v>-3.7075395957334903E-2</c:v>
                </c:pt>
                <c:pt idx="112">
                  <c:v>-3.7075395957334903E-2</c:v>
                </c:pt>
                <c:pt idx="113">
                  <c:v>-3.7075395957334903E-2</c:v>
                </c:pt>
                <c:pt idx="114">
                  <c:v>-3.7561646475006455E-2</c:v>
                </c:pt>
                <c:pt idx="115">
                  <c:v>-3.7679064923876016E-2</c:v>
                </c:pt>
                <c:pt idx="116">
                  <c:v>-3.9032830569666138E-2</c:v>
                </c:pt>
                <c:pt idx="117">
                  <c:v>-3.9060458439988385E-2</c:v>
                </c:pt>
                <c:pt idx="118">
                  <c:v>-3.9563285679853288E-2</c:v>
                </c:pt>
                <c:pt idx="119">
                  <c:v>-3.9563285679853288E-2</c:v>
                </c:pt>
                <c:pt idx="120">
                  <c:v>-3.9568811253917743E-2</c:v>
                </c:pt>
                <c:pt idx="121">
                  <c:v>-3.9568811253917743E-2</c:v>
                </c:pt>
                <c:pt idx="122">
                  <c:v>-3.9675178554658394E-2</c:v>
                </c:pt>
                <c:pt idx="123">
                  <c:v>-3.9680704128722849E-2</c:v>
                </c:pt>
                <c:pt idx="124">
                  <c:v>-3.9798122577592396E-2</c:v>
                </c:pt>
                <c:pt idx="125">
                  <c:v>-4.1783185060245878E-2</c:v>
                </c:pt>
                <c:pt idx="126">
                  <c:v>-4.3367643423226777E-2</c:v>
                </c:pt>
                <c:pt idx="127">
                  <c:v>-4.3427043344419609E-2</c:v>
                </c:pt>
                <c:pt idx="128">
                  <c:v>-4.342842473793572E-2</c:v>
                </c:pt>
                <c:pt idx="129">
                  <c:v>-4.5381715169718617E-2</c:v>
                </c:pt>
                <c:pt idx="130">
                  <c:v>-4.5383096563234734E-2</c:v>
                </c:pt>
                <c:pt idx="131">
                  <c:v>-4.5546100998135997E-2</c:v>
                </c:pt>
                <c:pt idx="132">
                  <c:v>-4.5749165845004512E-2</c:v>
                </c:pt>
                <c:pt idx="133">
                  <c:v>-4.5914933066938002E-2</c:v>
                </c:pt>
                <c:pt idx="134">
                  <c:v>-4.9089375366964241E-2</c:v>
                </c:pt>
                <c:pt idx="135">
                  <c:v>-4.9089375366964241E-2</c:v>
                </c:pt>
                <c:pt idx="136">
                  <c:v>-4.9455444648734019E-2</c:v>
                </c:pt>
                <c:pt idx="137">
                  <c:v>-4.9561811949474677E-2</c:v>
                </c:pt>
                <c:pt idx="138">
                  <c:v>-5.1274739909454019E-2</c:v>
                </c:pt>
                <c:pt idx="139">
                  <c:v>-5.194885994531686E-2</c:v>
                </c:pt>
                <c:pt idx="140">
                  <c:v>-5.194885994531686E-2</c:v>
                </c:pt>
                <c:pt idx="141">
                  <c:v>-5.3768155206036859E-2</c:v>
                </c:pt>
                <c:pt idx="142">
                  <c:v>-5.5445166934597286E-2</c:v>
                </c:pt>
                <c:pt idx="143">
                  <c:v>-5.9347603617614743E-2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5A-4EB0-8C8F-EB55FB2CF4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17">
                  <c:v>-4.4277999993937556E-2</c:v>
                </c:pt>
                <c:pt idx="36">
                  <c:v>1.0554999767919071E-2</c:v>
                </c:pt>
                <c:pt idx="37">
                  <c:v>1.4854999913950451E-2</c:v>
                </c:pt>
                <c:pt idx="38">
                  <c:v>2.2054999790270813E-2</c:v>
                </c:pt>
                <c:pt idx="142">
                  <c:v>4.7766999996383674E-2</c:v>
                </c:pt>
                <c:pt idx="143">
                  <c:v>0.11444200000551064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5A-4EB0-8C8F-EB55FB2CF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9952"/>
        <c:axId val="1"/>
      </c:scatterChart>
      <c:valAx>
        <c:axId val="45699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3225806451613"/>
              <c:y val="0.8802407782859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06451612903226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99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7419354838709681E-2"/>
          <c:y val="0.92515095792666635"/>
          <c:w val="0.77258064516129032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Aur -- O-C Diagr.</a:t>
            </a:r>
          </a:p>
        </c:rich>
      </c:tx>
      <c:layout>
        <c:manualLayout>
          <c:xMode val="edge"/>
          <c:yMode val="edge"/>
          <c:x val="0.37419354838709679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5483870967742"/>
          <c:y val="0.1227546704754609"/>
          <c:w val="0.79677419354838708"/>
          <c:h val="0.685629744850745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Active!$H$21:$H$931</c:f>
              <c:numCache>
                <c:formatCode>General</c:formatCode>
                <c:ptCount val="911"/>
                <c:pt idx="0">
                  <c:v>-9.5392999995965511E-2</c:v>
                </c:pt>
                <c:pt idx="1">
                  <c:v>-1.116600000023027E-2</c:v>
                </c:pt>
                <c:pt idx="2">
                  <c:v>-1.6218999997363426E-2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D5-47DE-917D-CD53EBB8192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Active!$I$21:$I$931</c:f>
              <c:numCache>
                <c:formatCode>General</c:formatCode>
                <c:ptCount val="911"/>
                <c:pt idx="6">
                  <c:v>-3.3004999997501727E-2</c:v>
                </c:pt>
                <c:pt idx="7">
                  <c:v>-3.4715000001597218E-2</c:v>
                </c:pt>
                <c:pt idx="11">
                  <c:v>-3.9017999995849095E-2</c:v>
                </c:pt>
                <c:pt idx="12">
                  <c:v>-3.7985999995726161E-2</c:v>
                </c:pt>
                <c:pt idx="13">
                  <c:v>-3.4439999995811377E-2</c:v>
                </c:pt>
                <c:pt idx="14">
                  <c:v>-2.3293999998713844E-2</c:v>
                </c:pt>
                <c:pt idx="81">
                  <c:v>-2.4313000001711771E-2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D5-47DE-917D-CD53EBB8192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Active!$J$21:$J$931</c:f>
              <c:numCache>
                <c:formatCode>General</c:formatCode>
                <c:ptCount val="911"/>
                <c:pt idx="8">
                  <c:v>-3.4415000001899898E-2</c:v>
                </c:pt>
                <c:pt idx="9">
                  <c:v>-3.7067999997816514E-2</c:v>
                </c:pt>
                <c:pt idx="10">
                  <c:v>-3.9317999995546415E-2</c:v>
                </c:pt>
                <c:pt idx="15">
                  <c:v>-1.6159999991941731E-2</c:v>
                </c:pt>
                <c:pt idx="50">
                  <c:v>-1.8868999999540392E-2</c:v>
                </c:pt>
                <c:pt idx="56">
                  <c:v>-2.156999999715481E-2</c:v>
                </c:pt>
                <c:pt idx="71">
                  <c:v>-1.2586999997438397E-2</c:v>
                </c:pt>
                <c:pt idx="72">
                  <c:v>-1.3723999996727798E-2</c:v>
                </c:pt>
                <c:pt idx="75">
                  <c:v>-1.9591999996919185E-2</c:v>
                </c:pt>
                <c:pt idx="78">
                  <c:v>-1.9550999997591134E-2</c:v>
                </c:pt>
                <c:pt idx="84">
                  <c:v>-2.2342999996908475E-2</c:v>
                </c:pt>
                <c:pt idx="85">
                  <c:v>-2.1354999997129198E-2</c:v>
                </c:pt>
                <c:pt idx="86">
                  <c:v>-2.5807999991229735E-2</c:v>
                </c:pt>
                <c:pt idx="87">
                  <c:v>-2.5660999992396683E-2</c:v>
                </c:pt>
                <c:pt idx="98">
                  <c:v>-1.8860999996832106E-2</c:v>
                </c:pt>
                <c:pt idx="110">
                  <c:v>-2.1651000002748333E-2</c:v>
                </c:pt>
                <c:pt idx="114">
                  <c:v>-2.6794999997946434E-2</c:v>
                </c:pt>
                <c:pt idx="115">
                  <c:v>-2.8899999997520354E-2</c:v>
                </c:pt>
                <c:pt idx="123">
                  <c:v>-3.539699999964796E-2</c:v>
                </c:pt>
                <c:pt idx="124">
                  <c:v>-3.4701999997196253E-2</c:v>
                </c:pt>
                <c:pt idx="125">
                  <c:v>-4.2662999992899131E-2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D5-47DE-917D-CD53EBB8192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Active!$K$21:$K$931</c:f>
              <c:numCache>
                <c:formatCode>General</c:formatCode>
                <c:ptCount val="911"/>
                <c:pt idx="16">
                  <c:v>-1.208099999348633E-2</c:v>
                </c:pt>
                <c:pt idx="18">
                  <c:v>-2.4277999997138977E-2</c:v>
                </c:pt>
                <c:pt idx="19">
                  <c:v>-2.3777999995218124E-2</c:v>
                </c:pt>
                <c:pt idx="20">
                  <c:v>-2.3742999997921288E-2</c:v>
                </c:pt>
                <c:pt idx="21">
                  <c:v>-2.36430000004475E-2</c:v>
                </c:pt>
                <c:pt idx="22">
                  <c:v>-2.2742999994079582E-2</c:v>
                </c:pt>
                <c:pt idx="23">
                  <c:v>-1.0142999832169153E-2</c:v>
                </c:pt>
                <c:pt idx="24">
                  <c:v>-8.7429998820880428E-3</c:v>
                </c:pt>
                <c:pt idx="25">
                  <c:v>-7.8430000139633194E-3</c:v>
                </c:pt>
                <c:pt idx="26">
                  <c:v>-2.4011000001337379E-2</c:v>
                </c:pt>
                <c:pt idx="27">
                  <c:v>-2.3610999996890314E-2</c:v>
                </c:pt>
                <c:pt idx="28">
                  <c:v>-2.3610999996890314E-2</c:v>
                </c:pt>
                <c:pt idx="29">
                  <c:v>-2.1606999995128717E-2</c:v>
                </c:pt>
                <c:pt idx="30">
                  <c:v>-2.150699999765493E-2</c:v>
                </c:pt>
                <c:pt idx="31">
                  <c:v>-2.0906999998260289E-2</c:v>
                </c:pt>
                <c:pt idx="32">
                  <c:v>-2.1345000001019798E-2</c:v>
                </c:pt>
                <c:pt idx="33">
                  <c:v>-1.9345000000612345E-2</c:v>
                </c:pt>
                <c:pt idx="34">
                  <c:v>-1.8945000003441237E-2</c:v>
                </c:pt>
                <c:pt idx="35">
                  <c:v>-1.6844999998284038E-2</c:v>
                </c:pt>
                <c:pt idx="39">
                  <c:v>-2.1257000000332482E-2</c:v>
                </c:pt>
                <c:pt idx="40">
                  <c:v>-1.8756999998004176E-2</c:v>
                </c:pt>
                <c:pt idx="41">
                  <c:v>-1.8456999998306856E-2</c:v>
                </c:pt>
                <c:pt idx="42">
                  <c:v>-2.0769000002474058E-2</c:v>
                </c:pt>
                <c:pt idx="43">
                  <c:v>-2.0269000000553206E-2</c:v>
                </c:pt>
                <c:pt idx="44">
                  <c:v>-1.9969000000855885E-2</c:v>
                </c:pt>
                <c:pt idx="45">
                  <c:v>-2.0003999998152722E-2</c:v>
                </c:pt>
                <c:pt idx="46">
                  <c:v>-1.9803999995929189E-2</c:v>
                </c:pt>
                <c:pt idx="47">
                  <c:v>-1.933199999621138E-2</c:v>
                </c:pt>
                <c:pt idx="48">
                  <c:v>-1.9457000002148561E-2</c:v>
                </c:pt>
                <c:pt idx="49">
                  <c:v>-1.8357000000833068E-2</c:v>
                </c:pt>
                <c:pt idx="51">
                  <c:v>-2.3183999997854698E-2</c:v>
                </c:pt>
                <c:pt idx="52">
                  <c:v>-2.3183999997854698E-2</c:v>
                </c:pt>
                <c:pt idx="53">
                  <c:v>-2.2484000000986271E-2</c:v>
                </c:pt>
                <c:pt idx="54">
                  <c:v>-2.4334000001545064E-2</c:v>
                </c:pt>
                <c:pt idx="55">
                  <c:v>-2.083400000265101E-2</c:v>
                </c:pt>
                <c:pt idx="57">
                  <c:v>-2.0751999996718951E-2</c:v>
                </c:pt>
                <c:pt idx="58">
                  <c:v>-1.5043999992485624E-2</c:v>
                </c:pt>
                <c:pt idx="59">
                  <c:v>-1.4453999996476341E-2</c:v>
                </c:pt>
                <c:pt idx="60">
                  <c:v>-1.5066999992995989E-2</c:v>
                </c:pt>
                <c:pt idx="61">
                  <c:v>-1.41689999945811E-2</c:v>
                </c:pt>
                <c:pt idx="62">
                  <c:v>-1.4143497457553167E-2</c:v>
                </c:pt>
                <c:pt idx="63">
                  <c:v>-1.3774999992165249E-2</c:v>
                </c:pt>
                <c:pt idx="64">
                  <c:v>-1.4366999996127561E-2</c:v>
                </c:pt>
                <c:pt idx="65">
                  <c:v>0</c:v>
                </c:pt>
                <c:pt idx="66">
                  <c:v>-1.6443000000435859E-2</c:v>
                </c:pt>
                <c:pt idx="67">
                  <c:v>-1.4063999995414633E-2</c:v>
                </c:pt>
                <c:pt idx="68">
                  <c:v>-1.3780999994196463E-2</c:v>
                </c:pt>
                <c:pt idx="69">
                  <c:v>-1.5951000001223292E-2</c:v>
                </c:pt>
                <c:pt idx="70">
                  <c:v>-1.3587000001280103E-2</c:v>
                </c:pt>
                <c:pt idx="73">
                  <c:v>-1.5355999996245373E-2</c:v>
                </c:pt>
                <c:pt idx="74">
                  <c:v>-2.1403999991889577E-2</c:v>
                </c:pt>
                <c:pt idx="76">
                  <c:v>-1.738399999885587E-2</c:v>
                </c:pt>
                <c:pt idx="77">
                  <c:v>-2.0185999994282611E-2</c:v>
                </c:pt>
                <c:pt idx="79">
                  <c:v>-2.0963999995728955E-2</c:v>
                </c:pt>
                <c:pt idx="80">
                  <c:v>-2.1716999995987862E-2</c:v>
                </c:pt>
                <c:pt idx="82">
                  <c:v>-1.9138999996357597E-2</c:v>
                </c:pt>
                <c:pt idx="83">
                  <c:v>-2.6747999996587168E-2</c:v>
                </c:pt>
                <c:pt idx="88">
                  <c:v>-2.6999000001524109E-2</c:v>
                </c:pt>
                <c:pt idx="89">
                  <c:v>-2.4099000002024695E-2</c:v>
                </c:pt>
                <c:pt idx="90">
                  <c:v>-2.3993000002519693E-2</c:v>
                </c:pt>
                <c:pt idx="91">
                  <c:v>-2.0764999993843958E-2</c:v>
                </c:pt>
                <c:pt idx="92">
                  <c:v>-2.0335000001068693E-2</c:v>
                </c:pt>
                <c:pt idx="93">
                  <c:v>-1.9630999995570164E-2</c:v>
                </c:pt>
                <c:pt idx="94">
                  <c:v>-1.8531000001530629E-2</c:v>
                </c:pt>
                <c:pt idx="95">
                  <c:v>-1.9776999994064681E-2</c:v>
                </c:pt>
                <c:pt idx="96">
                  <c:v>-1.9276999999419786E-2</c:v>
                </c:pt>
                <c:pt idx="97">
                  <c:v>-1.8676999992749188E-2</c:v>
                </c:pt>
                <c:pt idx="99">
                  <c:v>-2.3163999998359941E-2</c:v>
                </c:pt>
                <c:pt idx="100">
                  <c:v>-2.226399999926798E-2</c:v>
                </c:pt>
                <c:pt idx="101">
                  <c:v>-2.0663999996031635E-2</c:v>
                </c:pt>
                <c:pt idx="102">
                  <c:v>-2.433799999562325E-2</c:v>
                </c:pt>
                <c:pt idx="103">
                  <c:v>-2.4138000000675675E-2</c:v>
                </c:pt>
                <c:pt idx="104">
                  <c:v>-2.2237999997742008E-2</c:v>
                </c:pt>
                <c:pt idx="105">
                  <c:v>-2.2998999993433245E-2</c:v>
                </c:pt>
                <c:pt idx="106">
                  <c:v>-2.2598999996262137E-2</c:v>
                </c:pt>
                <c:pt idx="107">
                  <c:v>-2.2398999994038604E-2</c:v>
                </c:pt>
                <c:pt idx="108">
                  <c:v>-2.1493999993253965E-2</c:v>
                </c:pt>
                <c:pt idx="109">
                  <c:v>-2.4084999997285195E-2</c:v>
                </c:pt>
                <c:pt idx="111">
                  <c:v>-3.0088999992585741E-2</c:v>
                </c:pt>
                <c:pt idx="112">
                  <c:v>-2.8298999997787178E-2</c:v>
                </c:pt>
                <c:pt idx="113">
                  <c:v>-2.7418999998189975E-2</c:v>
                </c:pt>
                <c:pt idx="116">
                  <c:v>-3.56199999951059E-2</c:v>
                </c:pt>
                <c:pt idx="117">
                  <c:v>-3.2209999997576233E-2</c:v>
                </c:pt>
                <c:pt idx="118">
                  <c:v>-3.337199999805307E-2</c:v>
                </c:pt>
                <c:pt idx="119">
                  <c:v>-3.3011999999871477E-2</c:v>
                </c:pt>
                <c:pt idx="120">
                  <c:v>-3.5593999993579928E-2</c:v>
                </c:pt>
                <c:pt idx="121">
                  <c:v>-3.466399999888381E-2</c:v>
                </c:pt>
                <c:pt idx="122">
                  <c:v>-3.5614999993413221E-2</c:v>
                </c:pt>
                <c:pt idx="126">
                  <c:v>-4.470290301105706E-2</c:v>
                </c:pt>
                <c:pt idx="127">
                  <c:v>-4.123299999628216E-2</c:v>
                </c:pt>
                <c:pt idx="128">
                  <c:v>-4.3885999999474734E-2</c:v>
                </c:pt>
                <c:pt idx="129">
                  <c:v>-5.632799999875715E-2</c:v>
                </c:pt>
                <c:pt idx="130">
                  <c:v>-5.4980999993858859E-2</c:v>
                </c:pt>
                <c:pt idx="131">
                  <c:v>-5.4425000213086605E-2</c:v>
                </c:pt>
                <c:pt idx="132">
                  <c:v>-5.7925999994040467E-2</c:v>
                </c:pt>
                <c:pt idx="133">
                  <c:v>-5.4905999939364847E-2</c:v>
                </c:pt>
                <c:pt idx="134">
                  <c:v>-7.0979999996779952E-2</c:v>
                </c:pt>
                <c:pt idx="135">
                  <c:v>-7.0979999996779952E-2</c:v>
                </c:pt>
                <c:pt idx="136">
                  <c:v>-7.2625000000698492E-2</c:v>
                </c:pt>
                <c:pt idx="137">
                  <c:v>-7.3005999998713378E-2</c:v>
                </c:pt>
                <c:pt idx="138">
                  <c:v>-7.9225999994378071E-2</c:v>
                </c:pt>
                <c:pt idx="139">
                  <c:v>-8.0589999997755513E-2</c:v>
                </c:pt>
                <c:pt idx="140">
                  <c:v>-8.0589999997755513E-2</c:v>
                </c:pt>
                <c:pt idx="141">
                  <c:v>-8.9990999993460719E-2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D5-47DE-917D-CD53EBB8192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Active!$L$21:$L$931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D5-47DE-917D-CD53EBB819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Active!$M$21:$M$931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D5-47DE-917D-CD53EBB819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Active!$N$21:$N$931</c:f>
              <c:numCache>
                <c:formatCode>General</c:formatCode>
                <c:ptCount val="9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D5-47DE-917D-CD53EBB819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Active!$O$21:$O$931</c:f>
              <c:numCache>
                <c:formatCode>General</c:formatCode>
                <c:ptCount val="911"/>
                <c:pt idx="65">
                  <c:v>-1.8753973753136456E-2</c:v>
                </c:pt>
                <c:pt idx="108">
                  <c:v>-3.5369374964936119E-2</c:v>
                </c:pt>
                <c:pt idx="109">
                  <c:v>-3.5448114395354523E-2</c:v>
                </c:pt>
                <c:pt idx="110">
                  <c:v>-3.5699528015286974E-2</c:v>
                </c:pt>
                <c:pt idx="111">
                  <c:v>-3.7075395957334903E-2</c:v>
                </c:pt>
                <c:pt idx="112">
                  <c:v>-3.7075395957334903E-2</c:v>
                </c:pt>
                <c:pt idx="113">
                  <c:v>-3.7075395957334903E-2</c:v>
                </c:pt>
                <c:pt idx="114">
                  <c:v>-3.7561646475006455E-2</c:v>
                </c:pt>
                <c:pt idx="115">
                  <c:v>-3.7679064923876016E-2</c:v>
                </c:pt>
                <c:pt idx="116">
                  <c:v>-3.9032830569666138E-2</c:v>
                </c:pt>
                <c:pt idx="117">
                  <c:v>-3.9060458439988385E-2</c:v>
                </c:pt>
                <c:pt idx="118">
                  <c:v>-3.9563285679853288E-2</c:v>
                </c:pt>
                <c:pt idx="119">
                  <c:v>-3.9563285679853288E-2</c:v>
                </c:pt>
                <c:pt idx="120">
                  <c:v>-3.9568811253917743E-2</c:v>
                </c:pt>
                <c:pt idx="121">
                  <c:v>-3.9568811253917743E-2</c:v>
                </c:pt>
                <c:pt idx="122">
                  <c:v>-3.9675178554658394E-2</c:v>
                </c:pt>
                <c:pt idx="123">
                  <c:v>-3.9680704128722849E-2</c:v>
                </c:pt>
                <c:pt idx="124">
                  <c:v>-3.9798122577592396E-2</c:v>
                </c:pt>
                <c:pt idx="125">
                  <c:v>-4.1783185060245878E-2</c:v>
                </c:pt>
                <c:pt idx="126">
                  <c:v>-4.3367643423226777E-2</c:v>
                </c:pt>
                <c:pt idx="127">
                  <c:v>-4.3427043344419609E-2</c:v>
                </c:pt>
                <c:pt idx="128">
                  <c:v>-4.342842473793572E-2</c:v>
                </c:pt>
                <c:pt idx="129">
                  <c:v>-4.5381715169718617E-2</c:v>
                </c:pt>
                <c:pt idx="130">
                  <c:v>-4.5383096563234734E-2</c:v>
                </c:pt>
                <c:pt idx="131">
                  <c:v>-4.5546100998135997E-2</c:v>
                </c:pt>
                <c:pt idx="132">
                  <c:v>-4.5749165845004512E-2</c:v>
                </c:pt>
                <c:pt idx="133">
                  <c:v>-4.5914933066938002E-2</c:v>
                </c:pt>
                <c:pt idx="134">
                  <c:v>-4.9089375366964241E-2</c:v>
                </c:pt>
                <c:pt idx="135">
                  <c:v>-4.9089375366964241E-2</c:v>
                </c:pt>
                <c:pt idx="136">
                  <c:v>-4.9455444648734019E-2</c:v>
                </c:pt>
                <c:pt idx="137">
                  <c:v>-4.9561811949474677E-2</c:v>
                </c:pt>
                <c:pt idx="138">
                  <c:v>-5.1274739909454019E-2</c:v>
                </c:pt>
                <c:pt idx="139">
                  <c:v>-5.194885994531686E-2</c:v>
                </c:pt>
                <c:pt idx="140">
                  <c:v>-5.194885994531686E-2</c:v>
                </c:pt>
                <c:pt idx="141">
                  <c:v>-5.3768155206036859E-2</c:v>
                </c:pt>
                <c:pt idx="142">
                  <c:v>-5.5445166934597286E-2</c:v>
                </c:pt>
                <c:pt idx="143">
                  <c:v>-5.9347603617614743E-2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D5-47DE-917D-CD53EBB819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Active!$F$21:$F$931</c:f>
              <c:numCache>
                <c:formatCode>General</c:formatCode>
                <c:ptCount val="911"/>
                <c:pt idx="0">
                  <c:v>-56059.5</c:v>
                </c:pt>
                <c:pt idx="1">
                  <c:v>-49439</c:v>
                </c:pt>
                <c:pt idx="2">
                  <c:v>-49438.5</c:v>
                </c:pt>
                <c:pt idx="3">
                  <c:v>1.5</c:v>
                </c:pt>
                <c:pt idx="4">
                  <c:v>15696.5</c:v>
                </c:pt>
                <c:pt idx="5">
                  <c:v>15798</c:v>
                </c:pt>
                <c:pt idx="6">
                  <c:v>-9157.5</c:v>
                </c:pt>
                <c:pt idx="7">
                  <c:v>-9122.5</c:v>
                </c:pt>
                <c:pt idx="8">
                  <c:v>-9122.5</c:v>
                </c:pt>
                <c:pt idx="9">
                  <c:v>-9122</c:v>
                </c:pt>
                <c:pt idx="10">
                  <c:v>-8997</c:v>
                </c:pt>
                <c:pt idx="11">
                  <c:v>-8997</c:v>
                </c:pt>
                <c:pt idx="12">
                  <c:v>-8969</c:v>
                </c:pt>
                <c:pt idx="13">
                  <c:v>-8710</c:v>
                </c:pt>
                <c:pt idx="14">
                  <c:v>-8551</c:v>
                </c:pt>
                <c:pt idx="15">
                  <c:v>-6540</c:v>
                </c:pt>
                <c:pt idx="16">
                  <c:v>-5061.5</c:v>
                </c:pt>
                <c:pt idx="17">
                  <c:v>-2837</c:v>
                </c:pt>
                <c:pt idx="18">
                  <c:v>-2837</c:v>
                </c:pt>
                <c:pt idx="19">
                  <c:v>-2837</c:v>
                </c:pt>
                <c:pt idx="20">
                  <c:v>-2834.5</c:v>
                </c:pt>
                <c:pt idx="21">
                  <c:v>-2834.5</c:v>
                </c:pt>
                <c:pt idx="22">
                  <c:v>-2834.5</c:v>
                </c:pt>
                <c:pt idx="23">
                  <c:v>-2834.5</c:v>
                </c:pt>
                <c:pt idx="24">
                  <c:v>-2834.5</c:v>
                </c:pt>
                <c:pt idx="25">
                  <c:v>-2834.5</c:v>
                </c:pt>
                <c:pt idx="26">
                  <c:v>-2806.5</c:v>
                </c:pt>
                <c:pt idx="27">
                  <c:v>-2806.5</c:v>
                </c:pt>
                <c:pt idx="28">
                  <c:v>-2806.5</c:v>
                </c:pt>
                <c:pt idx="29">
                  <c:v>-2790.5</c:v>
                </c:pt>
                <c:pt idx="30">
                  <c:v>-2790.5</c:v>
                </c:pt>
                <c:pt idx="31">
                  <c:v>-2790.5</c:v>
                </c:pt>
                <c:pt idx="32">
                  <c:v>-2767.5</c:v>
                </c:pt>
                <c:pt idx="33">
                  <c:v>-2717.5</c:v>
                </c:pt>
                <c:pt idx="34">
                  <c:v>-2717.5</c:v>
                </c:pt>
                <c:pt idx="35">
                  <c:v>-2717.5</c:v>
                </c:pt>
                <c:pt idx="36">
                  <c:v>-2717.5</c:v>
                </c:pt>
                <c:pt idx="37">
                  <c:v>-2717.5</c:v>
                </c:pt>
                <c:pt idx="38">
                  <c:v>-2717.5</c:v>
                </c:pt>
                <c:pt idx="39">
                  <c:v>-2715.5</c:v>
                </c:pt>
                <c:pt idx="40">
                  <c:v>-2715.5</c:v>
                </c:pt>
                <c:pt idx="41">
                  <c:v>-2715.5</c:v>
                </c:pt>
                <c:pt idx="42">
                  <c:v>-2713.5</c:v>
                </c:pt>
                <c:pt idx="43">
                  <c:v>-2713.5</c:v>
                </c:pt>
                <c:pt idx="44">
                  <c:v>-2713.5</c:v>
                </c:pt>
                <c:pt idx="45">
                  <c:v>-2166</c:v>
                </c:pt>
                <c:pt idx="46">
                  <c:v>-2166</c:v>
                </c:pt>
                <c:pt idx="47">
                  <c:v>-2153</c:v>
                </c:pt>
                <c:pt idx="48">
                  <c:v>-2115.5</c:v>
                </c:pt>
                <c:pt idx="49">
                  <c:v>-2115.5</c:v>
                </c:pt>
                <c:pt idx="50">
                  <c:v>-2113.5</c:v>
                </c:pt>
                <c:pt idx="51">
                  <c:v>-2086</c:v>
                </c:pt>
                <c:pt idx="52">
                  <c:v>-2086</c:v>
                </c:pt>
                <c:pt idx="53">
                  <c:v>-2086</c:v>
                </c:pt>
                <c:pt idx="54">
                  <c:v>-2061</c:v>
                </c:pt>
                <c:pt idx="55">
                  <c:v>-2061</c:v>
                </c:pt>
                <c:pt idx="56">
                  <c:v>-2055</c:v>
                </c:pt>
                <c:pt idx="57">
                  <c:v>-1958</c:v>
                </c:pt>
                <c:pt idx="58">
                  <c:v>-876</c:v>
                </c:pt>
                <c:pt idx="59">
                  <c:v>-641</c:v>
                </c:pt>
                <c:pt idx="60">
                  <c:v>-630.5</c:v>
                </c:pt>
                <c:pt idx="61">
                  <c:v>-613.5</c:v>
                </c:pt>
                <c:pt idx="62">
                  <c:v>-613.5</c:v>
                </c:pt>
                <c:pt idx="63">
                  <c:v>-612.5</c:v>
                </c:pt>
                <c:pt idx="64">
                  <c:v>-30.5</c:v>
                </c:pt>
                <c:pt idx="65">
                  <c:v>0</c:v>
                </c:pt>
                <c:pt idx="66">
                  <c:v>15.5</c:v>
                </c:pt>
                <c:pt idx="67">
                  <c:v>44</c:v>
                </c:pt>
                <c:pt idx="68">
                  <c:v>288.5</c:v>
                </c:pt>
                <c:pt idx="69">
                  <c:v>883.5</c:v>
                </c:pt>
                <c:pt idx="70">
                  <c:v>889.5</c:v>
                </c:pt>
                <c:pt idx="71">
                  <c:v>889.5</c:v>
                </c:pt>
                <c:pt idx="72">
                  <c:v>904</c:v>
                </c:pt>
                <c:pt idx="73">
                  <c:v>976</c:v>
                </c:pt>
                <c:pt idx="74">
                  <c:v>1489</c:v>
                </c:pt>
                <c:pt idx="75">
                  <c:v>1582</c:v>
                </c:pt>
                <c:pt idx="76">
                  <c:v>1614</c:v>
                </c:pt>
                <c:pt idx="77">
                  <c:v>2281</c:v>
                </c:pt>
                <c:pt idx="78">
                  <c:v>2383.5</c:v>
                </c:pt>
                <c:pt idx="79">
                  <c:v>2444</c:v>
                </c:pt>
                <c:pt idx="80">
                  <c:v>2494.5</c:v>
                </c:pt>
                <c:pt idx="81">
                  <c:v>2960.5</c:v>
                </c:pt>
                <c:pt idx="82">
                  <c:v>3681.5</c:v>
                </c:pt>
                <c:pt idx="83">
                  <c:v>3708</c:v>
                </c:pt>
                <c:pt idx="84">
                  <c:v>3765.5</c:v>
                </c:pt>
                <c:pt idx="85">
                  <c:v>3767.5</c:v>
                </c:pt>
                <c:pt idx="86">
                  <c:v>3768</c:v>
                </c:pt>
                <c:pt idx="87">
                  <c:v>3818.5</c:v>
                </c:pt>
                <c:pt idx="88">
                  <c:v>4421.5</c:v>
                </c:pt>
                <c:pt idx="89">
                  <c:v>4421.5</c:v>
                </c:pt>
                <c:pt idx="90">
                  <c:v>4425.5</c:v>
                </c:pt>
                <c:pt idx="91">
                  <c:v>5077.5</c:v>
                </c:pt>
                <c:pt idx="92">
                  <c:v>5197.5</c:v>
                </c:pt>
                <c:pt idx="93">
                  <c:v>5303.5</c:v>
                </c:pt>
                <c:pt idx="94">
                  <c:v>5303.5</c:v>
                </c:pt>
                <c:pt idx="95">
                  <c:v>5364.5</c:v>
                </c:pt>
                <c:pt idx="96">
                  <c:v>5364.5</c:v>
                </c:pt>
                <c:pt idx="97">
                  <c:v>5364.5</c:v>
                </c:pt>
                <c:pt idx="98">
                  <c:v>5368.5</c:v>
                </c:pt>
                <c:pt idx="99">
                  <c:v>5409</c:v>
                </c:pt>
                <c:pt idx="100">
                  <c:v>5409</c:v>
                </c:pt>
                <c:pt idx="101">
                  <c:v>5409</c:v>
                </c:pt>
                <c:pt idx="102">
                  <c:v>5423</c:v>
                </c:pt>
                <c:pt idx="103">
                  <c:v>5423</c:v>
                </c:pt>
                <c:pt idx="104">
                  <c:v>5423</c:v>
                </c:pt>
                <c:pt idx="105">
                  <c:v>5961.5</c:v>
                </c:pt>
                <c:pt idx="106">
                  <c:v>5961.5</c:v>
                </c:pt>
                <c:pt idx="107">
                  <c:v>5961.5</c:v>
                </c:pt>
                <c:pt idx="108">
                  <c:v>6014</c:v>
                </c:pt>
                <c:pt idx="109">
                  <c:v>6042.5</c:v>
                </c:pt>
                <c:pt idx="110">
                  <c:v>6133.5</c:v>
                </c:pt>
                <c:pt idx="111">
                  <c:v>6631.5</c:v>
                </c:pt>
                <c:pt idx="112">
                  <c:v>6631.5</c:v>
                </c:pt>
                <c:pt idx="113">
                  <c:v>6631.5</c:v>
                </c:pt>
                <c:pt idx="114">
                  <c:v>6807.5</c:v>
                </c:pt>
                <c:pt idx="115">
                  <c:v>6850</c:v>
                </c:pt>
                <c:pt idx="116">
                  <c:v>7340</c:v>
                </c:pt>
                <c:pt idx="117">
                  <c:v>7350</c:v>
                </c:pt>
                <c:pt idx="118">
                  <c:v>7532</c:v>
                </c:pt>
                <c:pt idx="119">
                  <c:v>7532</c:v>
                </c:pt>
                <c:pt idx="120">
                  <c:v>7534</c:v>
                </c:pt>
                <c:pt idx="121">
                  <c:v>7534</c:v>
                </c:pt>
                <c:pt idx="122">
                  <c:v>7572.5</c:v>
                </c:pt>
                <c:pt idx="123">
                  <c:v>7574.5</c:v>
                </c:pt>
                <c:pt idx="124">
                  <c:v>7617</c:v>
                </c:pt>
                <c:pt idx="125">
                  <c:v>8335.5</c:v>
                </c:pt>
                <c:pt idx="126">
                  <c:v>8909</c:v>
                </c:pt>
                <c:pt idx="127">
                  <c:v>8930.5</c:v>
                </c:pt>
                <c:pt idx="128">
                  <c:v>8931</c:v>
                </c:pt>
                <c:pt idx="129">
                  <c:v>9638</c:v>
                </c:pt>
                <c:pt idx="130">
                  <c:v>9638.5</c:v>
                </c:pt>
                <c:pt idx="131">
                  <c:v>9697.5</c:v>
                </c:pt>
                <c:pt idx="132">
                  <c:v>9771</c:v>
                </c:pt>
                <c:pt idx="133">
                  <c:v>9831</c:v>
                </c:pt>
                <c:pt idx="134">
                  <c:v>10980</c:v>
                </c:pt>
                <c:pt idx="135">
                  <c:v>10980</c:v>
                </c:pt>
                <c:pt idx="136">
                  <c:v>11112.5</c:v>
                </c:pt>
                <c:pt idx="137">
                  <c:v>11151</c:v>
                </c:pt>
                <c:pt idx="138">
                  <c:v>11771</c:v>
                </c:pt>
                <c:pt idx="139">
                  <c:v>12015</c:v>
                </c:pt>
                <c:pt idx="140">
                  <c:v>12015</c:v>
                </c:pt>
                <c:pt idx="141">
                  <c:v>12673.5</c:v>
                </c:pt>
                <c:pt idx="142">
                  <c:v>13280.5</c:v>
                </c:pt>
                <c:pt idx="143">
                  <c:v>14693</c:v>
                </c:pt>
              </c:numCache>
            </c:numRef>
          </c:xVal>
          <c:yVal>
            <c:numRef>
              <c:f>Active!$U$21:$U$931</c:f>
              <c:numCache>
                <c:formatCode>General</c:formatCode>
                <c:ptCount val="911"/>
                <c:pt idx="17">
                  <c:v>-4.4277999993937556E-2</c:v>
                </c:pt>
                <c:pt idx="36">
                  <c:v>1.0554999767919071E-2</c:v>
                </c:pt>
                <c:pt idx="37">
                  <c:v>1.4854999913950451E-2</c:v>
                </c:pt>
                <c:pt idx="38">
                  <c:v>2.2054999790270813E-2</c:v>
                </c:pt>
                <c:pt idx="142">
                  <c:v>4.7766999996383674E-2</c:v>
                </c:pt>
                <c:pt idx="143">
                  <c:v>0.11444200000551064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D5-47DE-917D-CD53EBB8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9952"/>
        <c:axId val="1"/>
      </c:scatterChart>
      <c:valAx>
        <c:axId val="4569999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3225806451613"/>
              <c:y val="0.88024077828594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06451612903226E-2"/>
              <c:y val="0.35928206578968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995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7419354838709681E-2"/>
          <c:y val="0.92515095792666635"/>
          <c:w val="0.77258064516129032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104774</xdr:colOff>
      <xdr:row>18</xdr:row>
      <xdr:rowOff>95250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83FC33C7-5DA2-3354-147C-F285B990A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276225</xdr:colOff>
      <xdr:row>0</xdr:row>
      <xdr:rowOff>0</xdr:rowOff>
    </xdr:from>
    <xdr:to>
      <xdr:col>26</xdr:col>
      <xdr:colOff>85725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7C3CD4-5F86-4A3D-8FC6-52403E3E2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H226"/>
  <sheetViews>
    <sheetView tabSelected="1" workbookViewId="0">
      <pane xSplit="13" ySplit="22" topLeftCell="N71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5.140625" customWidth="1"/>
    <col min="2" max="2" width="4.140625" customWidth="1"/>
    <col min="3" max="3" width="15.42578125" customWidth="1"/>
    <col min="4" max="4" width="10.140625" style="2" customWidth="1"/>
    <col min="5" max="5" width="11.140625" customWidth="1"/>
    <col min="6" max="6" width="15.140625" customWidth="1"/>
    <col min="7" max="7" width="9" style="3" customWidth="1"/>
    <col min="8" max="15" width="9" customWidth="1"/>
    <col min="16" max="18" width="10.28515625" customWidth="1"/>
    <col min="19" max="19" width="9.140625" customWidth="1"/>
  </cols>
  <sheetData>
    <row r="1" spans="1:7" ht="20.25">
      <c r="A1" s="1" t="s">
        <v>52</v>
      </c>
      <c r="B1" s="6"/>
      <c r="C1" s="5"/>
    </row>
    <row r="2" spans="1:7" s="22" customFormat="1" ht="12.95" customHeight="1">
      <c r="A2" s="22" t="s">
        <v>25</v>
      </c>
      <c r="B2" s="86" t="s">
        <v>114</v>
      </c>
      <c r="C2" s="23"/>
      <c r="D2" s="24"/>
      <c r="G2" s="25"/>
    </row>
    <row r="3" spans="1:7" s="22" customFormat="1" ht="12.95" customHeight="1" thickBot="1">
      <c r="D3" s="24"/>
      <c r="G3" s="25"/>
    </row>
    <row r="4" spans="1:7" s="22" customFormat="1" ht="12.95" customHeight="1" thickTop="1" thickBot="1">
      <c r="A4" s="22" t="s">
        <v>8</v>
      </c>
      <c r="C4" s="26">
        <v>36495.571000000004</v>
      </c>
      <c r="D4" s="27">
        <v>0.49426239999999999</v>
      </c>
      <c r="G4" s="25"/>
    </row>
    <row r="5" spans="1:7" s="22" customFormat="1" ht="12.95" customHeight="1" thickTop="1">
      <c r="A5" s="28" t="s">
        <v>57</v>
      </c>
      <c r="C5" s="23">
        <v>-9.5</v>
      </c>
      <c r="D5" s="22" t="s">
        <v>58</v>
      </c>
      <c r="G5" s="25"/>
    </row>
    <row r="6" spans="1:7" s="22" customFormat="1" ht="12.95" customHeight="1">
      <c r="A6" s="29" t="s">
        <v>9</v>
      </c>
      <c r="D6" s="24"/>
      <c r="G6" s="25"/>
    </row>
    <row r="7" spans="1:7" s="22" customFormat="1" ht="12.95" customHeight="1">
      <c r="A7" s="22" t="s">
        <v>10</v>
      </c>
      <c r="C7" s="22">
        <v>52970.788699999997</v>
      </c>
      <c r="D7" s="74" t="s">
        <v>115</v>
      </c>
      <c r="G7" s="25"/>
    </row>
    <row r="8" spans="1:7" s="22" customFormat="1" ht="12.95" customHeight="1">
      <c r="A8" s="22" t="s">
        <v>11</v>
      </c>
      <c r="C8" s="22">
        <v>0.49410599999999999</v>
      </c>
      <c r="D8" s="74" t="s">
        <v>115</v>
      </c>
      <c r="G8" s="25"/>
    </row>
    <row r="9" spans="1:7" s="22" customFormat="1" ht="12.95" customHeight="1">
      <c r="A9" s="30" t="s">
        <v>66</v>
      </c>
      <c r="B9" s="31">
        <v>45</v>
      </c>
      <c r="C9" s="32" t="str">
        <f>"F"&amp;B9</f>
        <v>F45</v>
      </c>
      <c r="D9" s="7" t="str">
        <f>"G"&amp;B9</f>
        <v>G45</v>
      </c>
      <c r="G9" s="25"/>
    </row>
    <row r="10" spans="1:7" s="22" customFormat="1" ht="12.95" customHeight="1" thickBot="1">
      <c r="C10" s="33" t="s">
        <v>26</v>
      </c>
      <c r="D10" s="33" t="s">
        <v>27</v>
      </c>
      <c r="G10" s="25"/>
    </row>
    <row r="11" spans="1:7" s="22" customFormat="1" ht="12.95" customHeight="1">
      <c r="A11" s="22" t="s">
        <v>28</v>
      </c>
      <c r="C11" s="7">
        <f ca="1">INTERCEPT(INDIRECT($D$9):G992,INDIRECT($C$9):F992)</f>
        <v>-1.8753973753136456E-2</v>
      </c>
      <c r="D11" s="24"/>
      <c r="G11" s="25"/>
    </row>
    <row r="12" spans="1:7" s="22" customFormat="1" ht="12.95" customHeight="1">
      <c r="A12" s="22" t="s">
        <v>29</v>
      </c>
      <c r="C12" s="7">
        <f ca="1">SLOPE(INDIRECT($D$9):G992,INDIRECT($C$9):F992)</f>
        <v>-2.7627870322247526E-6</v>
      </c>
      <c r="D12" s="24"/>
      <c r="E12" s="80" t="s">
        <v>110</v>
      </c>
      <c r="F12" s="81" t="s">
        <v>113</v>
      </c>
      <c r="G12" s="25"/>
    </row>
    <row r="13" spans="1:7" s="22" customFormat="1" ht="12.95" customHeight="1">
      <c r="A13" s="22" t="s">
        <v>30</v>
      </c>
      <c r="C13" s="24" t="s">
        <v>23</v>
      </c>
      <c r="D13" s="24"/>
      <c r="E13" s="78" t="s">
        <v>73</v>
      </c>
      <c r="F13" s="83">
        <v>1</v>
      </c>
      <c r="G13" s="25"/>
    </row>
    <row r="14" spans="1:7" s="22" customFormat="1" ht="12.95" customHeight="1">
      <c r="D14" s="24"/>
      <c r="E14" s="78" t="s">
        <v>59</v>
      </c>
      <c r="F14" s="82">
        <f ca="1">NOW()+15018.5+$C$5/24</f>
        <v>60572.702584027778</v>
      </c>
      <c r="G14" s="25"/>
    </row>
    <row r="15" spans="1:7" s="22" customFormat="1" ht="12.95" customHeight="1">
      <c r="A15" s="34" t="s">
        <v>65</v>
      </c>
      <c r="C15" s="35">
        <f ca="1">(C7+C11)+(C8+C12)*INT(MAX(F21:F3533))</f>
        <v>60776.612887516712</v>
      </c>
      <c r="D15" s="24"/>
      <c r="E15" s="78" t="s">
        <v>74</v>
      </c>
      <c r="F15" s="82">
        <f ca="1">ROUND(2*($F$14-$C$7)/$C$8,0)/2+$F$13</f>
        <v>15386</v>
      </c>
      <c r="G15" s="25"/>
    </row>
    <row r="16" spans="1:7" s="22" customFormat="1" ht="12.95" customHeight="1">
      <c r="A16" s="29" t="s">
        <v>12</v>
      </c>
      <c r="C16" s="37">
        <f ca="1">+C8+C12</f>
        <v>0.49410323721296778</v>
      </c>
      <c r="D16" s="24"/>
      <c r="E16" s="78" t="s">
        <v>60</v>
      </c>
      <c r="F16" s="82">
        <f ca="1">ROUND(2*($F$14-$C$15)/$C$16,0)/2+$F$13</f>
        <v>-411.5</v>
      </c>
      <c r="G16" s="25"/>
    </row>
    <row r="17" spans="1:34" s="22" customFormat="1" ht="12.95" customHeight="1" thickBot="1">
      <c r="A17" s="36" t="s">
        <v>53</v>
      </c>
      <c r="C17" s="22">
        <f>COUNT(C21:C2191)</f>
        <v>144</v>
      </c>
      <c r="D17" s="24"/>
      <c r="E17" s="78" t="s">
        <v>111</v>
      </c>
      <c r="F17" s="84">
        <f ca="1">+$C$15+$C$16*$F$16-15018.5-$C$5/24</f>
        <v>45555.185238736914</v>
      </c>
      <c r="G17" s="25"/>
    </row>
    <row r="18" spans="1:34" s="22" customFormat="1" ht="12.95" customHeight="1" thickTop="1" thickBot="1">
      <c r="A18" s="29" t="s">
        <v>13</v>
      </c>
      <c r="C18" s="26">
        <f ca="1">+C15</f>
        <v>60776.612887516712</v>
      </c>
      <c r="D18" s="77">
        <f ca="1">+C16</f>
        <v>0.49410323721296778</v>
      </c>
      <c r="E18" s="79" t="s">
        <v>112</v>
      </c>
      <c r="F18" s="85">
        <f ca="1">+($C$15+$C$16*$F$16)-($C$16/2)-15018.5-$C$5/24</f>
        <v>45554.938187118307</v>
      </c>
      <c r="G18" s="25"/>
    </row>
    <row r="19" spans="1:34" s="22" customFormat="1" ht="12.95" customHeight="1" thickTop="1">
      <c r="D19" s="24"/>
      <c r="E19" s="36"/>
      <c r="F19" s="39"/>
      <c r="G19" s="25"/>
    </row>
    <row r="20" spans="1:34" s="22" customFormat="1" ht="12.95" customHeight="1" thickBot="1">
      <c r="A20" s="40" t="s">
        <v>14</v>
      </c>
      <c r="B20" s="40" t="s">
        <v>15</v>
      </c>
      <c r="C20" s="41" t="s">
        <v>16</v>
      </c>
      <c r="D20" s="41" t="s">
        <v>22</v>
      </c>
      <c r="E20" s="40" t="s">
        <v>17</v>
      </c>
      <c r="F20" s="40" t="s">
        <v>18</v>
      </c>
      <c r="G20" s="42" t="s">
        <v>19</v>
      </c>
      <c r="H20" s="43" t="s">
        <v>7</v>
      </c>
      <c r="I20" s="43" t="s">
        <v>86</v>
      </c>
      <c r="J20" s="43" t="s">
        <v>4</v>
      </c>
      <c r="K20" s="43" t="s">
        <v>6</v>
      </c>
      <c r="L20" s="43" t="s">
        <v>55</v>
      </c>
      <c r="M20" s="43" t="s">
        <v>56</v>
      </c>
      <c r="N20" s="43" t="s">
        <v>40</v>
      </c>
      <c r="O20" s="43" t="s">
        <v>41</v>
      </c>
      <c r="P20" s="44" t="s">
        <v>32</v>
      </c>
      <c r="Q20" s="44" t="s">
        <v>24</v>
      </c>
      <c r="R20" s="45" t="s">
        <v>3</v>
      </c>
      <c r="U20" s="46" t="s">
        <v>2</v>
      </c>
    </row>
    <row r="21" spans="1:34" s="22" customFormat="1" ht="12.95" customHeight="1" thickTop="1">
      <c r="A21" s="47" t="s">
        <v>96</v>
      </c>
      <c r="B21" s="48" t="s">
        <v>48</v>
      </c>
      <c r="C21" s="62">
        <v>25271.358</v>
      </c>
      <c r="D21" s="63" t="s">
        <v>23</v>
      </c>
      <c r="E21" s="22">
        <f>(C21-C$7)/C$8</f>
        <v>-56059.693061812643</v>
      </c>
      <c r="F21" s="22">
        <f>ROUND(2*E21,0)/2</f>
        <v>-56059.5</v>
      </c>
      <c r="G21" s="25">
        <f>C21-(C$7+C$8*F21)</f>
        <v>-9.5392999995965511E-2</v>
      </c>
      <c r="H21" s="22">
        <f>G21</f>
        <v>-9.5392999995965511E-2</v>
      </c>
      <c r="Q21" s="49">
        <f>C21-15018.5</f>
        <v>10252.858</v>
      </c>
      <c r="R21" s="22">
        <f>+(O21-G21)^2</f>
        <v>9.0998244482302752E-3</v>
      </c>
    </row>
    <row r="22" spans="1:34" s="22" customFormat="1" ht="12.95" customHeight="1">
      <c r="A22" s="47" t="s">
        <v>97</v>
      </c>
      <c r="B22" s="48" t="s">
        <v>44</v>
      </c>
      <c r="C22" s="62">
        <v>28542.670999999998</v>
      </c>
      <c r="D22" s="63" t="s">
        <v>23</v>
      </c>
      <c r="E22" s="22">
        <f>(C22-C$7)/C$8</f>
        <v>-49439.02259838982</v>
      </c>
      <c r="F22" s="22">
        <f>ROUND(2*E22,0)/2</f>
        <v>-49439</v>
      </c>
      <c r="G22" s="25">
        <f>C22-(C$7+C$8*F22)</f>
        <v>-1.116600000023027E-2</v>
      </c>
      <c r="H22" s="22">
        <f>G22</f>
        <v>-1.116600000023027E-2</v>
      </c>
      <c r="Q22" s="49">
        <f>C22-15018.5</f>
        <v>13524.170999999998</v>
      </c>
      <c r="R22" s="22">
        <f>+(O22-G22)^2</f>
        <v>1.2467955600514239E-4</v>
      </c>
    </row>
    <row r="23" spans="1:34" s="22" customFormat="1" ht="12.95" customHeight="1">
      <c r="A23" s="47" t="s">
        <v>97</v>
      </c>
      <c r="B23" s="48" t="s">
        <v>48</v>
      </c>
      <c r="C23" s="62">
        <v>28542.913</v>
      </c>
      <c r="D23" s="63" t="s">
        <v>23</v>
      </c>
      <c r="E23" s="22">
        <f>(C23-C$7)/C$8</f>
        <v>-49438.53282494039</v>
      </c>
      <c r="F23" s="22">
        <f>ROUND(2*E23,0)/2</f>
        <v>-49438.5</v>
      </c>
      <c r="G23" s="25">
        <f>C23-(C$7+C$8*F23)</f>
        <v>-1.6218999997363426E-2</v>
      </c>
      <c r="H23" s="22">
        <f>G23</f>
        <v>-1.6218999997363426E-2</v>
      </c>
      <c r="Q23" s="49">
        <f>C23-15018.5</f>
        <v>13524.413</v>
      </c>
      <c r="R23" s="22">
        <f>+(O23-G23)^2</f>
        <v>2.6305596091447483E-4</v>
      </c>
    </row>
    <row r="24" spans="1:34" s="22" customFormat="1" ht="12.95" customHeight="1">
      <c r="A24" s="22" t="s">
        <v>20</v>
      </c>
      <c r="B24" s="24"/>
      <c r="C24" s="25">
        <v>36495.571000000004</v>
      </c>
      <c r="D24" s="25" t="s">
        <v>23</v>
      </c>
      <c r="E24" s="22">
        <f>(C24-C$7)/C$8</f>
        <v>-33343.488441751353</v>
      </c>
      <c r="F24" s="38">
        <v>1.5</v>
      </c>
      <c r="G24" s="25"/>
      <c r="Q24" s="49">
        <f>C24-15018.5</f>
        <v>21477.071000000004</v>
      </c>
      <c r="AC24" s="22">
        <v>6</v>
      </c>
      <c r="AD24" s="22" t="s">
        <v>34</v>
      </c>
      <c r="AE24" s="22" t="s">
        <v>35</v>
      </c>
      <c r="AG24" s="22" t="s">
        <v>39</v>
      </c>
      <c r="AH24" s="22" t="s">
        <v>38</v>
      </c>
    </row>
    <row r="25" spans="1:34" s="22" customFormat="1" ht="12.95" customHeight="1">
      <c r="A25" s="22" t="s">
        <v>36</v>
      </c>
      <c r="B25" s="24"/>
      <c r="C25" s="25">
        <v>44253.3</v>
      </c>
      <c r="D25" s="25"/>
      <c r="E25" s="22">
        <f>(C25-C$7)/C$8</f>
        <v>-17642.952524357112</v>
      </c>
      <c r="F25" s="38">
        <v>15696.5</v>
      </c>
      <c r="G25" s="25"/>
      <c r="Q25" s="49">
        <f>C25-15018.5</f>
        <v>29234.800000000003</v>
      </c>
    </row>
    <row r="26" spans="1:34" s="22" customFormat="1" ht="12.95" customHeight="1">
      <c r="A26" s="22" t="s">
        <v>36</v>
      </c>
      <c r="B26" s="24"/>
      <c r="C26" s="25">
        <v>44303.472999999998</v>
      </c>
      <c r="D26" s="25"/>
      <c r="E26" s="22">
        <f>(C26-C$7)/C$8</f>
        <v>-17541.409535605719</v>
      </c>
      <c r="F26" s="38">
        <v>15798</v>
      </c>
      <c r="G26" s="25"/>
      <c r="Q26" s="49">
        <f>C26-15018.5</f>
        <v>29284.972999999998</v>
      </c>
      <c r="AB26" s="22" t="s">
        <v>33</v>
      </c>
      <c r="AC26" s="22">
        <v>9</v>
      </c>
      <c r="AD26" s="22" t="s">
        <v>34</v>
      </c>
      <c r="AE26" s="22" t="s">
        <v>35</v>
      </c>
      <c r="AG26" s="22" t="s">
        <v>37</v>
      </c>
      <c r="AH26" s="22" t="s">
        <v>38</v>
      </c>
    </row>
    <row r="27" spans="1:34" s="22" customFormat="1" ht="12.95" customHeight="1">
      <c r="A27" s="47" t="s">
        <v>98</v>
      </c>
      <c r="B27" s="48" t="s">
        <v>44</v>
      </c>
      <c r="C27" s="62">
        <v>48445.98</v>
      </c>
      <c r="D27" s="63" t="s">
        <v>23</v>
      </c>
      <c r="E27" s="22">
        <f>(C27-C$7)/C$8</f>
        <v>-9157.5667974078315</v>
      </c>
      <c r="F27" s="22">
        <f>ROUND(2*E27,0)/2</f>
        <v>-9157.5</v>
      </c>
      <c r="G27" s="25">
        <f>C27-(C$7+C$8*F27)</f>
        <v>-3.3004999997501727E-2</v>
      </c>
      <c r="I27" s="22">
        <f>G27</f>
        <v>-3.3004999997501727E-2</v>
      </c>
      <c r="Q27" s="49">
        <f>C27-15018.5</f>
        <v>33427.480000000003</v>
      </c>
      <c r="R27" s="22">
        <f>+(O27-G27)^2</f>
        <v>1.089330024835089E-3</v>
      </c>
    </row>
    <row r="28" spans="1:34" s="22" customFormat="1" ht="12.95" customHeight="1">
      <c r="A28" s="47" t="s">
        <v>98</v>
      </c>
      <c r="B28" s="48" t="s">
        <v>44</v>
      </c>
      <c r="C28" s="62">
        <v>48463.271999999997</v>
      </c>
      <c r="D28" s="63" t="s">
        <v>23</v>
      </c>
      <c r="E28" s="22">
        <f>(C28-C$7)/C$8</f>
        <v>-9122.5702582037065</v>
      </c>
      <c r="F28" s="22">
        <f>ROUND(2*E28,0)/2</f>
        <v>-9122.5</v>
      </c>
      <c r="G28" s="25">
        <f>C28-(C$7+C$8*F28)</f>
        <v>-3.4715000001597218E-2</v>
      </c>
      <c r="I28" s="22">
        <f>G28</f>
        <v>-3.4715000001597218E-2</v>
      </c>
      <c r="Q28" s="49">
        <f>C28-15018.5</f>
        <v>33444.771999999997</v>
      </c>
      <c r="R28" s="22">
        <f>+(O28-G28)^2</f>
        <v>1.2051312251108949E-3</v>
      </c>
    </row>
    <row r="29" spans="1:34" s="22" customFormat="1" ht="12.95" customHeight="1">
      <c r="A29" s="47" t="s">
        <v>98</v>
      </c>
      <c r="B29" s="48" t="s">
        <v>44</v>
      </c>
      <c r="C29" s="62">
        <v>48463.272299999997</v>
      </c>
      <c r="D29" s="63" t="s">
        <v>23</v>
      </c>
      <c r="E29" s="22">
        <f>(C29-C$7)/C$8</f>
        <v>-9122.5696510465368</v>
      </c>
      <c r="F29" s="22">
        <f>ROUND(2*E29,0)/2</f>
        <v>-9122.5</v>
      </c>
      <c r="G29" s="25">
        <f>C29-(C$7+C$8*F29)</f>
        <v>-3.4415000001899898E-2</v>
      </c>
      <c r="J29" s="22">
        <f>G29</f>
        <v>-3.4415000001899898E-2</v>
      </c>
      <c r="Q29" s="49">
        <f>C29-15018.5</f>
        <v>33444.772299999997</v>
      </c>
      <c r="R29" s="22">
        <f>+(O29-G29)^2</f>
        <v>1.18439222513077E-3</v>
      </c>
    </row>
    <row r="30" spans="1:34" s="22" customFormat="1" ht="12.95" customHeight="1">
      <c r="A30" s="47" t="s">
        <v>98</v>
      </c>
      <c r="B30" s="48" t="s">
        <v>48</v>
      </c>
      <c r="C30" s="62">
        <v>48463.5167</v>
      </c>
      <c r="D30" s="63" t="s">
        <v>23</v>
      </c>
      <c r="E30" s="22">
        <f>(C30-C$7)/C$8</f>
        <v>-9122.0750203397602</v>
      </c>
      <c r="F30" s="22">
        <f>ROUND(2*E30,0)/2</f>
        <v>-9122</v>
      </c>
      <c r="G30" s="25">
        <f>C30-(C$7+C$8*F30)</f>
        <v>-3.7067999997816514E-2</v>
      </c>
      <c r="J30" s="22">
        <f>G30</f>
        <v>-3.7067999997816514E-2</v>
      </c>
      <c r="Q30" s="49">
        <f>C30-15018.5</f>
        <v>33445.0167</v>
      </c>
      <c r="R30" s="22">
        <f>+(O30-G30)^2</f>
        <v>1.3740366238381252E-3</v>
      </c>
    </row>
    <row r="31" spans="1:34" s="22" customFormat="1" ht="12.95" customHeight="1">
      <c r="A31" s="47" t="s">
        <v>98</v>
      </c>
      <c r="B31" s="48" t="s">
        <v>48</v>
      </c>
      <c r="C31" s="62">
        <v>48525.277699999999</v>
      </c>
      <c r="D31" s="63" t="s">
        <v>23</v>
      </c>
      <c r="E31" s="22">
        <f>(C31-C$7)/C$8</f>
        <v>-8997.0795740185276</v>
      </c>
      <c r="F31" s="22">
        <f>ROUND(2*E31,0)/2</f>
        <v>-8997</v>
      </c>
      <c r="G31" s="25">
        <f>C31-(C$7+C$8*F31)</f>
        <v>-3.9317999995546415E-2</v>
      </c>
      <c r="J31" s="22">
        <f>G31</f>
        <v>-3.9317999995546415E-2</v>
      </c>
      <c r="Q31" s="49">
        <f>C31-15018.5</f>
        <v>33506.777699999999</v>
      </c>
      <c r="R31" s="22">
        <f>+(O31-G31)^2</f>
        <v>1.5459051236497879E-3</v>
      </c>
    </row>
    <row r="32" spans="1:34" s="22" customFormat="1" ht="12.95" customHeight="1">
      <c r="A32" s="47" t="s">
        <v>98</v>
      </c>
      <c r="B32" s="48" t="s">
        <v>48</v>
      </c>
      <c r="C32" s="62">
        <v>48525.277999999998</v>
      </c>
      <c r="D32" s="63" t="s">
        <v>23</v>
      </c>
      <c r="E32" s="22">
        <f>(C32-C$7)/C$8</f>
        <v>-8997.0789668613597</v>
      </c>
      <c r="F32" s="22">
        <f>ROUND(2*E32,0)/2</f>
        <v>-8997</v>
      </c>
      <c r="G32" s="25">
        <f>C32-(C$7+C$8*F32)</f>
        <v>-3.9017999995849095E-2</v>
      </c>
      <c r="I32" s="22">
        <f>G32</f>
        <v>-3.9017999995849095E-2</v>
      </c>
      <c r="Q32" s="49">
        <f>C32-15018.5</f>
        <v>33506.777999999998</v>
      </c>
      <c r="R32" s="22">
        <f>+(O32-G32)^2</f>
        <v>1.5224043236760801E-3</v>
      </c>
    </row>
    <row r="33" spans="1:21" s="22" customFormat="1" ht="12.95" customHeight="1">
      <c r="A33" s="47" t="s">
        <v>98</v>
      </c>
      <c r="B33" s="48" t="s">
        <v>48</v>
      </c>
      <c r="C33" s="62">
        <v>48539.114000000001</v>
      </c>
      <c r="D33" s="63" t="s">
        <v>23</v>
      </c>
      <c r="E33" s="22">
        <f>(C33-C$7)/C$8</f>
        <v>-8969.076878240694</v>
      </c>
      <c r="F33" s="22">
        <f>ROUND(2*E33,0)/2</f>
        <v>-8969</v>
      </c>
      <c r="G33" s="25">
        <f>C33-(C$7+C$8*F33)</f>
        <v>-3.7985999995726161E-2</v>
      </c>
      <c r="I33" s="22">
        <f>G33</f>
        <v>-3.7985999995726161E-2</v>
      </c>
      <c r="Q33" s="49">
        <f>C33-15018.5</f>
        <v>33520.614000000001</v>
      </c>
      <c r="R33" s="22">
        <f>+(O33-G33)^2</f>
        <v>1.4429361956753079E-3</v>
      </c>
    </row>
    <row r="34" spans="1:21" s="22" customFormat="1" ht="12.95" customHeight="1">
      <c r="A34" s="47" t="s">
        <v>98</v>
      </c>
      <c r="B34" s="48" t="s">
        <v>44</v>
      </c>
      <c r="C34" s="62">
        <v>48667.091</v>
      </c>
      <c r="D34" s="63" t="s">
        <v>23</v>
      </c>
      <c r="E34" s="22">
        <f>(C34-C$7)/C$8</f>
        <v>-8710.0697016429622</v>
      </c>
      <c r="F34" s="22">
        <f>ROUND(2*E34,0)/2</f>
        <v>-8710</v>
      </c>
      <c r="G34" s="25">
        <f>C34-(C$7+C$8*F34)</f>
        <v>-3.4439999995811377E-2</v>
      </c>
      <c r="I34" s="22">
        <f>G34</f>
        <v>-3.4439999995811377E-2</v>
      </c>
      <c r="Q34" s="49">
        <f>C34-15018.5</f>
        <v>33648.591</v>
      </c>
      <c r="R34" s="22">
        <f>+(O34-G34)^2</f>
        <v>1.1861135997114876E-3</v>
      </c>
    </row>
    <row r="35" spans="1:21" s="22" customFormat="1" ht="12.95" customHeight="1">
      <c r="A35" s="47" t="s">
        <v>98</v>
      </c>
      <c r="B35" s="48" t="s">
        <v>44</v>
      </c>
      <c r="C35" s="62">
        <v>48745.665000000001</v>
      </c>
      <c r="D35" s="63" t="s">
        <v>23</v>
      </c>
      <c r="E35" s="22">
        <f>(C35-C$7)/C$8</f>
        <v>-8551.0471437302858</v>
      </c>
      <c r="F35" s="22">
        <f>ROUND(2*E35,0)/2</f>
        <v>-8551</v>
      </c>
      <c r="G35" s="25">
        <f>C35-(C$7+C$8*F35)</f>
        <v>-2.3293999998713844E-2</v>
      </c>
      <c r="I35" s="22">
        <f>G35</f>
        <v>-2.3293999998713844E-2</v>
      </c>
      <c r="Q35" s="49">
        <f>C35-15018.5</f>
        <v>33727.165000000001</v>
      </c>
      <c r="R35" s="22">
        <f>+(O35-G35)^2</f>
        <v>5.4261043594008059E-4</v>
      </c>
    </row>
    <row r="36" spans="1:21" s="22" customFormat="1" ht="12.95" customHeight="1">
      <c r="A36" s="4" t="s">
        <v>21</v>
      </c>
      <c r="B36" s="11" t="s">
        <v>44</v>
      </c>
      <c r="C36" s="8">
        <v>49739.319300000003</v>
      </c>
      <c r="D36" s="8">
        <v>2.0000000000000001E-4</v>
      </c>
      <c r="E36" s="22">
        <f>(C36-C$7)/C$8</f>
        <v>-6540.0327055328098</v>
      </c>
      <c r="F36" s="22">
        <f>ROUND(2*E36,0)/2</f>
        <v>-6540</v>
      </c>
      <c r="G36" s="25">
        <f>C36-(C$7+C$8*F36)</f>
        <v>-1.6159999991941731E-2</v>
      </c>
      <c r="J36" s="22">
        <f>G36</f>
        <v>-1.6159999991941731E-2</v>
      </c>
      <c r="Q36" s="49">
        <f>C36-15018.5</f>
        <v>34720.819300000003</v>
      </c>
      <c r="R36" s="22">
        <f>+(O36-G36)^2</f>
        <v>2.6114559973955674E-4</v>
      </c>
    </row>
    <row r="37" spans="1:21" s="22" customFormat="1" ht="12.95" customHeight="1">
      <c r="A37" s="47" t="s">
        <v>99</v>
      </c>
      <c r="B37" s="48" t="s">
        <v>48</v>
      </c>
      <c r="C37" s="62">
        <v>50469.859100000001</v>
      </c>
      <c r="D37" s="63">
        <v>1.6000000000000001E-3</v>
      </c>
      <c r="E37" s="22">
        <f>(C37-C$7)/C$8</f>
        <v>-5061.5244502191754</v>
      </c>
      <c r="F37" s="22">
        <f>ROUND(2*E37,0)/2</f>
        <v>-5061.5</v>
      </c>
      <c r="G37" s="25">
        <f>C37-(C$7+C$8*F37)</f>
        <v>-1.208099999348633E-2</v>
      </c>
      <c r="K37" s="22">
        <f>G37</f>
        <v>-1.208099999348633E-2</v>
      </c>
      <c r="Q37" s="49">
        <f>C37-15018.5</f>
        <v>35451.359100000001</v>
      </c>
      <c r="R37" s="22">
        <f>+(O37-G37)^2</f>
        <v>1.459505608426167E-4</v>
      </c>
    </row>
    <row r="38" spans="1:21" s="22" customFormat="1" ht="12.95" customHeight="1">
      <c r="A38" s="47" t="s">
        <v>97</v>
      </c>
      <c r="B38" s="48" t="s">
        <v>44</v>
      </c>
      <c r="C38" s="62">
        <v>51568.965700000001</v>
      </c>
      <c r="D38" s="63">
        <v>5.9999999999999995E-4</v>
      </c>
      <c r="E38" s="22">
        <f>(C38-C$7)/C$8</f>
        <v>-2837.0896123503799</v>
      </c>
      <c r="F38" s="22">
        <f>ROUND(2*E38,0)/2</f>
        <v>-2837</v>
      </c>
      <c r="G38" s="25"/>
      <c r="Q38" s="49">
        <f>C38-15018.5</f>
        <v>36550.465700000001</v>
      </c>
      <c r="R38" s="22">
        <f>+(O38-U38)^2</f>
        <v>1.9605412834631341E-3</v>
      </c>
      <c r="U38" s="25">
        <f>C38-(C$7+C$8*F38)</f>
        <v>-4.4277999993937556E-2</v>
      </c>
    </row>
    <row r="39" spans="1:21" s="22" customFormat="1" ht="12.95" customHeight="1">
      <c r="A39" s="47" t="s">
        <v>97</v>
      </c>
      <c r="B39" s="48" t="s">
        <v>44</v>
      </c>
      <c r="C39" s="62">
        <v>51568.985699999997</v>
      </c>
      <c r="D39" s="63">
        <v>5.0000000000000001E-4</v>
      </c>
      <c r="E39" s="22">
        <f>(C39-C$7)/C$8</f>
        <v>-2837.0491352058057</v>
      </c>
      <c r="F39" s="22">
        <f>ROUND(2*E39,0)/2</f>
        <v>-2837</v>
      </c>
      <c r="G39" s="25">
        <f>C39-(C$7+C$8*F39)</f>
        <v>-2.4277999997138977E-2</v>
      </c>
      <c r="K39" s="22">
        <f>G39</f>
        <v>-2.4277999997138977E-2</v>
      </c>
      <c r="Q39" s="49">
        <f>C39-15018.5</f>
        <v>36550.485699999997</v>
      </c>
      <c r="R39" s="22">
        <f>+(O39-G39)^2</f>
        <v>5.8942128386108017E-4</v>
      </c>
    </row>
    <row r="40" spans="1:21" s="22" customFormat="1" ht="12.95" customHeight="1">
      <c r="A40" s="47" t="s">
        <v>97</v>
      </c>
      <c r="B40" s="48" t="s">
        <v>44</v>
      </c>
      <c r="C40" s="62">
        <v>51568.986199999999</v>
      </c>
      <c r="D40" s="63">
        <v>4.0000000000000002E-4</v>
      </c>
      <c r="E40" s="22">
        <f>(C40-C$7)/C$8</f>
        <v>-2837.0481232771876</v>
      </c>
      <c r="F40" s="22">
        <f>ROUND(2*E40,0)/2</f>
        <v>-2837</v>
      </c>
      <c r="G40" s="25">
        <f>C40-(C$7+C$8*F40)</f>
        <v>-2.3777999995218124E-2</v>
      </c>
      <c r="K40" s="22">
        <f>G40</f>
        <v>-2.3777999995218124E-2</v>
      </c>
      <c r="Q40" s="49">
        <f>C40-15018.5</f>
        <v>36550.486199999999</v>
      </c>
      <c r="R40" s="22">
        <f>+(O40-G40)^2</f>
        <v>5.6539328377259307E-4</v>
      </c>
    </row>
    <row r="41" spans="1:21" s="22" customFormat="1" ht="12.95" customHeight="1">
      <c r="A41" s="47" t="s">
        <v>97</v>
      </c>
      <c r="B41" s="48" t="s">
        <v>48</v>
      </c>
      <c r="C41" s="62">
        <v>51570.2215</v>
      </c>
      <c r="D41" s="63">
        <v>2.0000000000000001E-4</v>
      </c>
      <c r="E41" s="22">
        <f>(C41-C$7)/C$8</f>
        <v>-2834.5480524421837</v>
      </c>
      <c r="F41" s="22">
        <f>ROUND(2*E41,0)/2</f>
        <v>-2834.5</v>
      </c>
      <c r="G41" s="25">
        <f>C41-(C$7+C$8*F41)</f>
        <v>-2.3742999997921288E-2</v>
      </c>
      <c r="K41" s="22">
        <f>G41</f>
        <v>-2.3742999997921288E-2</v>
      </c>
      <c r="Q41" s="49">
        <f>C41-15018.5</f>
        <v>36551.7215</v>
      </c>
      <c r="R41" s="22">
        <f>+(O41-G41)^2</f>
        <v>5.6373004890129027E-4</v>
      </c>
    </row>
    <row r="42" spans="1:21" s="22" customFormat="1" ht="12.95" customHeight="1">
      <c r="A42" s="47" t="s">
        <v>97</v>
      </c>
      <c r="B42" s="48" t="s">
        <v>48</v>
      </c>
      <c r="C42" s="62">
        <v>51570.221599999997</v>
      </c>
      <c r="D42" s="63">
        <v>5.0000000000000001E-4</v>
      </c>
      <c r="E42" s="22">
        <f>(C42-C$7)/C$8</f>
        <v>-2834.5478500564659</v>
      </c>
      <c r="F42" s="22">
        <f>ROUND(2*E42,0)/2</f>
        <v>-2834.5</v>
      </c>
      <c r="G42" s="25">
        <f>C42-(C$7+C$8*F42)</f>
        <v>-2.36430000004475E-2</v>
      </c>
      <c r="K42" s="22">
        <f>G42</f>
        <v>-2.36430000004475E-2</v>
      </c>
      <c r="Q42" s="49">
        <f>C42-15018.5</f>
        <v>36551.721599999997</v>
      </c>
      <c r="R42" s="22">
        <f>+(O42-G42)^2</f>
        <v>5.5899144902116053E-4</v>
      </c>
    </row>
    <row r="43" spans="1:21" s="22" customFormat="1" ht="12.95" customHeight="1">
      <c r="A43" s="47" t="s">
        <v>97</v>
      </c>
      <c r="B43" s="48" t="s">
        <v>48</v>
      </c>
      <c r="C43" s="62">
        <v>51570.222500000003</v>
      </c>
      <c r="D43" s="63">
        <v>2.0000000000000001E-4</v>
      </c>
      <c r="E43" s="22">
        <f>(C43-C$7)/C$8</f>
        <v>-2834.5460285849472</v>
      </c>
      <c r="F43" s="22">
        <f>ROUND(2*E43,0)/2</f>
        <v>-2834.5</v>
      </c>
      <c r="G43" s="25">
        <f>C43-(C$7+C$8*F43)</f>
        <v>-2.2742999994079582E-2</v>
      </c>
      <c r="K43" s="22">
        <f>G43</f>
        <v>-2.2742999994079582E-2</v>
      </c>
      <c r="Q43" s="49">
        <f>C43-15018.5</f>
        <v>36551.722500000003</v>
      </c>
      <c r="R43" s="22">
        <f>+(O43-G43)^2</f>
        <v>5.1724404873070386E-4</v>
      </c>
    </row>
    <row r="44" spans="1:21" s="22" customFormat="1" ht="12.95" customHeight="1">
      <c r="A44" s="7" t="s">
        <v>54</v>
      </c>
      <c r="B44" s="24" t="s">
        <v>48</v>
      </c>
      <c r="C44" s="25">
        <v>51570.235100000165</v>
      </c>
      <c r="D44" s="25">
        <v>1E-3</v>
      </c>
      <c r="E44" s="22">
        <f>(C44-C$7)/C$8</f>
        <v>-2834.5205279835336</v>
      </c>
      <c r="F44" s="22">
        <f>ROUND(2*E44,0)/2</f>
        <v>-2834.5</v>
      </c>
      <c r="G44" s="25">
        <f>C44-(C$7+C$8*F44)</f>
        <v>-1.0142999832169153E-2</v>
      </c>
      <c r="K44" s="22">
        <f>G44</f>
        <v>-1.0142999832169153E-2</v>
      </c>
      <c r="Q44" s="49">
        <f>C44-15018.5</f>
        <v>36551.735100000165</v>
      </c>
      <c r="R44" s="22">
        <f>+(O44-G44)^2</f>
        <v>1.0288044559538346E-4</v>
      </c>
    </row>
    <row r="45" spans="1:21" s="22" customFormat="1" ht="12.95" customHeight="1">
      <c r="A45" s="7" t="s">
        <v>54</v>
      </c>
      <c r="B45" s="24" t="s">
        <v>48</v>
      </c>
      <c r="C45" s="25">
        <v>51570.236500000115</v>
      </c>
      <c r="D45" s="25">
        <v>1.2999999999999999E-3</v>
      </c>
      <c r="E45" s="22">
        <f>(C45-C$7)/C$8</f>
        <v>-2834.5176945835142</v>
      </c>
      <c r="F45" s="22">
        <f>ROUND(2*E45,0)/2</f>
        <v>-2834.5</v>
      </c>
      <c r="G45" s="25">
        <f>C45-(C$7+C$8*F45)</f>
        <v>-8.7429998820880428E-3</v>
      </c>
      <c r="K45" s="22">
        <f>G45</f>
        <v>-8.7429998820880428E-3</v>
      </c>
      <c r="Q45" s="49">
        <f>C45-15018.5</f>
        <v>36551.736500000115</v>
      </c>
      <c r="R45" s="22">
        <f>+(O45-G45)^2</f>
        <v>7.6440046938191527E-5</v>
      </c>
    </row>
    <row r="46" spans="1:21" s="22" customFormat="1" ht="12.95" customHeight="1">
      <c r="A46" s="7" t="s">
        <v>54</v>
      </c>
      <c r="B46" s="24" t="s">
        <v>48</v>
      </c>
      <c r="C46" s="25">
        <v>51570.237399999984</v>
      </c>
      <c r="D46" s="25">
        <v>1.1000000000000001E-3</v>
      </c>
      <c r="E46" s="22">
        <f>(C46-C$7)/C$8</f>
        <v>-2834.5158731122751</v>
      </c>
      <c r="F46" s="22">
        <f>ROUND(2*E46,0)/2</f>
        <v>-2834.5</v>
      </c>
      <c r="G46" s="25">
        <f>C46-(C$7+C$8*F46)</f>
        <v>-7.8430000139633194E-3</v>
      </c>
      <c r="K46" s="22">
        <f>G46</f>
        <v>-7.8430000139633194E-3</v>
      </c>
      <c r="Q46" s="49">
        <f>C46-15018.5</f>
        <v>36551.737399999984</v>
      </c>
      <c r="R46" s="22">
        <f>+(O46-G46)^2</f>
        <v>6.1512649219028624E-5</v>
      </c>
    </row>
    <row r="47" spans="1:21" s="22" customFormat="1" ht="12.95" customHeight="1">
      <c r="A47" s="47" t="s">
        <v>97</v>
      </c>
      <c r="B47" s="48" t="s">
        <v>48</v>
      </c>
      <c r="C47" s="62">
        <v>51584.056199999999</v>
      </c>
      <c r="D47" s="63">
        <v>2.9999999999999997E-4</v>
      </c>
      <c r="E47" s="22">
        <f>(C47-C$7)/C$8</f>
        <v>-2806.5485948359224</v>
      </c>
      <c r="F47" s="22">
        <f>ROUND(2*E47,0)/2</f>
        <v>-2806.5</v>
      </c>
      <c r="G47" s="25">
        <f>C47-(C$7+C$8*F47)</f>
        <v>-2.4011000001337379E-2</v>
      </c>
      <c r="K47" s="22">
        <f>G47</f>
        <v>-2.4011000001337379E-2</v>
      </c>
      <c r="Q47" s="49">
        <f>C47-15018.5</f>
        <v>36565.556199999999</v>
      </c>
      <c r="R47" s="22">
        <f>+(O47-G47)^2</f>
        <v>5.7652812106422362E-4</v>
      </c>
    </row>
    <row r="48" spans="1:21" s="22" customFormat="1" ht="12.95" customHeight="1">
      <c r="A48" s="47" t="s">
        <v>97</v>
      </c>
      <c r="B48" s="48" t="s">
        <v>48</v>
      </c>
      <c r="C48" s="62">
        <v>51584.056600000004</v>
      </c>
      <c r="D48" s="63">
        <v>2.9999999999999997E-4</v>
      </c>
      <c r="E48" s="22">
        <f>(C48-C$7)/C$8</f>
        <v>-2806.5477852930217</v>
      </c>
      <c r="F48" s="22">
        <f>ROUND(2*E48,0)/2</f>
        <v>-2806.5</v>
      </c>
      <c r="G48" s="25">
        <f>C48-(C$7+C$8*F48)</f>
        <v>-2.3610999996890314E-2</v>
      </c>
      <c r="K48" s="22">
        <f>G48</f>
        <v>-2.3610999996890314E-2</v>
      </c>
      <c r="Q48" s="49">
        <f>C48-15018.5</f>
        <v>36565.556600000004</v>
      </c>
      <c r="R48" s="22">
        <f>+(O48-G48)^2</f>
        <v>5.5747932085315442E-4</v>
      </c>
    </row>
    <row r="49" spans="1:21" s="22" customFormat="1" ht="12.95" customHeight="1">
      <c r="A49" s="47" t="s">
        <v>97</v>
      </c>
      <c r="B49" s="48" t="s">
        <v>48</v>
      </c>
      <c r="C49" s="62">
        <v>51584.056600000004</v>
      </c>
      <c r="D49" s="63">
        <v>2.0000000000000001E-4</v>
      </c>
      <c r="E49" s="22">
        <f>(C49-C$7)/C$8</f>
        <v>-2806.5477852930217</v>
      </c>
      <c r="F49" s="22">
        <f>ROUND(2*E49,0)/2</f>
        <v>-2806.5</v>
      </c>
      <c r="G49" s="25">
        <f>C49-(C$7+C$8*F49)</f>
        <v>-2.3610999996890314E-2</v>
      </c>
      <c r="K49" s="22">
        <f>G49</f>
        <v>-2.3610999996890314E-2</v>
      </c>
      <c r="Q49" s="49">
        <f>C49-15018.5</f>
        <v>36565.556600000004</v>
      </c>
      <c r="R49" s="22">
        <f>+(O49-G49)^2</f>
        <v>5.5747932085315442E-4</v>
      </c>
    </row>
    <row r="50" spans="1:21" s="22" customFormat="1" ht="12.95" customHeight="1">
      <c r="A50" s="47" t="s">
        <v>97</v>
      </c>
      <c r="B50" s="48" t="s">
        <v>48</v>
      </c>
      <c r="C50" s="62">
        <v>51591.9643</v>
      </c>
      <c r="D50" s="63">
        <v>2.0000000000000001E-4</v>
      </c>
      <c r="E50" s="22">
        <f>(C50-C$7)/C$8</f>
        <v>-2790.5437294831427</v>
      </c>
      <c r="F50" s="22">
        <f>ROUND(2*E50,0)/2</f>
        <v>-2790.5</v>
      </c>
      <c r="G50" s="25">
        <f>C50-(C$7+C$8*F50)</f>
        <v>-2.1606999995128717E-2</v>
      </c>
      <c r="K50" s="22">
        <f>G50</f>
        <v>-2.1606999995128717E-2</v>
      </c>
      <c r="Q50" s="49">
        <f>C50-15018.5</f>
        <v>36573.4643</v>
      </c>
      <c r="R50" s="22">
        <f>+(O50-G50)^2</f>
        <v>4.668624487894924E-4</v>
      </c>
    </row>
    <row r="51" spans="1:21" s="22" customFormat="1" ht="12.95" customHeight="1">
      <c r="A51" s="47" t="s">
        <v>97</v>
      </c>
      <c r="B51" s="48" t="s">
        <v>48</v>
      </c>
      <c r="C51" s="62">
        <v>51591.964399999997</v>
      </c>
      <c r="D51" s="63">
        <v>2.9999999999999997E-4</v>
      </c>
      <c r="E51" s="22">
        <f>(C51-C$7)/C$8</f>
        <v>-2790.5435270974249</v>
      </c>
      <c r="F51" s="22">
        <f>ROUND(2*E51,0)/2</f>
        <v>-2790.5</v>
      </c>
      <c r="G51" s="25">
        <f>C51-(C$7+C$8*F51)</f>
        <v>-2.150699999765493E-2</v>
      </c>
      <c r="K51" s="22">
        <f>G51</f>
        <v>-2.150699999765493E-2</v>
      </c>
      <c r="Q51" s="49">
        <f>C51-15018.5</f>
        <v>36573.464399999997</v>
      </c>
      <c r="R51" s="22">
        <f>+(O51-G51)^2</f>
        <v>4.6255104889912917E-4</v>
      </c>
    </row>
    <row r="52" spans="1:21" s="22" customFormat="1" ht="12.95" customHeight="1">
      <c r="A52" s="47" t="s">
        <v>97</v>
      </c>
      <c r="B52" s="48" t="s">
        <v>48</v>
      </c>
      <c r="C52" s="62">
        <v>51591.964999999997</v>
      </c>
      <c r="D52" s="63">
        <v>5.9999999999999995E-4</v>
      </c>
      <c r="E52" s="22">
        <f>(C52-C$7)/C$8</f>
        <v>-2790.5423127830886</v>
      </c>
      <c r="F52" s="22">
        <f>ROUND(2*E52,0)/2</f>
        <v>-2790.5</v>
      </c>
      <c r="G52" s="25">
        <f>C52-(C$7+C$8*F52)</f>
        <v>-2.0906999998260289E-2</v>
      </c>
      <c r="K52" s="22">
        <f>G52</f>
        <v>-2.0906999998260289E-2</v>
      </c>
      <c r="Q52" s="49">
        <f>C52-15018.5</f>
        <v>36573.464999999997</v>
      </c>
      <c r="R52" s="22">
        <f>+(O52-G52)^2</f>
        <v>4.3710264892725577E-4</v>
      </c>
    </row>
    <row r="53" spans="1:21" s="22" customFormat="1" ht="12.95" customHeight="1">
      <c r="A53" s="12" t="s">
        <v>45</v>
      </c>
      <c r="B53" s="11" t="s">
        <v>44</v>
      </c>
      <c r="C53" s="8">
        <v>51603.328999999998</v>
      </c>
      <c r="D53" s="8">
        <v>1E-3</v>
      </c>
      <c r="E53" s="22">
        <f>(C53-C$7)/C$8</f>
        <v>-2767.5431992325521</v>
      </c>
      <c r="F53" s="22">
        <f>ROUND(2*E53,0)/2</f>
        <v>-2767.5</v>
      </c>
      <c r="G53" s="25">
        <f>C53-(C$7+C$8*F53)</f>
        <v>-2.1345000001019798E-2</v>
      </c>
      <c r="I53" s="7"/>
      <c r="K53" s="22">
        <f>G53</f>
        <v>-2.1345000001019798E-2</v>
      </c>
      <c r="Q53" s="49">
        <f>C53-15018.5</f>
        <v>36584.828999999998</v>
      </c>
      <c r="R53" s="22">
        <f>+(O53-U53)^2</f>
        <v>0</v>
      </c>
      <c r="U53" s="25"/>
    </row>
    <row r="54" spans="1:21" s="22" customFormat="1" ht="12.95" customHeight="1">
      <c r="A54" s="47" t="s">
        <v>97</v>
      </c>
      <c r="B54" s="48" t="s">
        <v>48</v>
      </c>
      <c r="C54" s="62">
        <v>51628.0363</v>
      </c>
      <c r="D54" s="63">
        <v>4.0000000000000002E-4</v>
      </c>
      <c r="E54" s="22">
        <f>(C54-C$7)/C$8</f>
        <v>-2717.5391515180904</v>
      </c>
      <c r="F54" s="22">
        <f>ROUND(2*E54,0)/2</f>
        <v>-2717.5</v>
      </c>
      <c r="G54" s="25">
        <f>C54-(C$7+C$8*F54)</f>
        <v>-1.9345000000612345E-2</v>
      </c>
      <c r="K54" s="22">
        <f>G54</f>
        <v>-1.9345000000612345E-2</v>
      </c>
      <c r="Q54" s="49">
        <f>C54-15018.5</f>
        <v>36609.5363</v>
      </c>
      <c r="R54" s="22">
        <f>+(O54-G54)^2</f>
        <v>3.7422902502369163E-4</v>
      </c>
    </row>
    <row r="55" spans="1:21" s="22" customFormat="1" ht="12.95" customHeight="1">
      <c r="A55" s="47" t="s">
        <v>97</v>
      </c>
      <c r="B55" s="48" t="s">
        <v>48</v>
      </c>
      <c r="C55" s="62">
        <v>51628.036699999997</v>
      </c>
      <c r="D55" s="63">
        <v>5.0000000000000001E-4</v>
      </c>
      <c r="E55" s="22">
        <f>(C55-C$7)/C$8</f>
        <v>-2717.5383419752047</v>
      </c>
      <c r="F55" s="22">
        <f>ROUND(2*E55,0)/2</f>
        <v>-2717.5</v>
      </c>
      <c r="G55" s="25">
        <f>C55-(C$7+C$8*F55)</f>
        <v>-1.8945000003441237E-2</v>
      </c>
      <c r="K55" s="22">
        <f>G55</f>
        <v>-1.8945000003441237E-2</v>
      </c>
      <c r="Q55" s="49">
        <f>C55-15018.5</f>
        <v>36609.536699999997</v>
      </c>
      <c r="R55" s="22">
        <f>+(O55-G55)^2</f>
        <v>3.5891302513038848E-4</v>
      </c>
    </row>
    <row r="56" spans="1:21" s="22" customFormat="1" ht="12.95" customHeight="1">
      <c r="A56" s="47" t="s">
        <v>97</v>
      </c>
      <c r="B56" s="48" t="s">
        <v>48</v>
      </c>
      <c r="C56" s="62">
        <v>51628.038800000002</v>
      </c>
      <c r="D56" s="63">
        <v>2.0999999999999999E-3</v>
      </c>
      <c r="E56" s="22">
        <f>(C56-C$7)/C$8</f>
        <v>-2717.534091875013</v>
      </c>
      <c r="F56" s="22">
        <f>ROUND(2*E56,0)/2</f>
        <v>-2717.5</v>
      </c>
      <c r="G56" s="25">
        <f>C56-(C$7+C$8*F56)</f>
        <v>-1.6844999998284038E-2</v>
      </c>
      <c r="K56" s="22">
        <f>G56</f>
        <v>-1.6844999998284038E-2</v>
      </c>
      <c r="Q56" s="49">
        <f>C56-15018.5</f>
        <v>36609.538800000002</v>
      </c>
      <c r="R56" s="22">
        <f>+(O56-G56)^2</f>
        <v>2.8375402494218926E-4</v>
      </c>
    </row>
    <row r="57" spans="1:21" s="22" customFormat="1" ht="12.95" customHeight="1">
      <c r="A57" s="7" t="s">
        <v>54</v>
      </c>
      <c r="B57" s="24" t="s">
        <v>44</v>
      </c>
      <c r="C57" s="25">
        <v>51628.066199999768</v>
      </c>
      <c r="D57" s="25">
        <v>1.4E-3</v>
      </c>
      <c r="E57" s="22">
        <f>(C57-C$7)/C$8</f>
        <v>-2717.4786381874114</v>
      </c>
      <c r="F57" s="22">
        <f>ROUND(2*E57,0)/2</f>
        <v>-2717.5</v>
      </c>
      <c r="G57" s="25"/>
      <c r="Q57" s="49">
        <f>C57-15018.5</f>
        <v>36609.566199999768</v>
      </c>
      <c r="R57" s="22">
        <f>+(O57-U57)^2</f>
        <v>1.1140802010077165E-4</v>
      </c>
      <c r="U57" s="25">
        <f>C57-(C$7+C$8*F57)</f>
        <v>1.0554999767919071E-2</v>
      </c>
    </row>
    <row r="58" spans="1:21" s="22" customFormat="1" ht="12.95" customHeight="1">
      <c r="A58" s="7" t="s">
        <v>54</v>
      </c>
      <c r="B58" s="24" t="s">
        <v>44</v>
      </c>
      <c r="C58" s="25">
        <v>51628.070499999914</v>
      </c>
      <c r="D58" s="25">
        <v>1.5E-3</v>
      </c>
      <c r="E58" s="22">
        <f>(C58-C$7)/C$8</f>
        <v>-2717.469935601031</v>
      </c>
      <c r="F58" s="22">
        <f>ROUND(2*E58,0)/2</f>
        <v>-2717.5</v>
      </c>
      <c r="G58" s="25"/>
      <c r="Q58" s="49">
        <f>C58-15018.5</f>
        <v>36609.570499999914</v>
      </c>
      <c r="R58" s="22">
        <f>+(O58-U58)^2</f>
        <v>2.206710224434679E-4</v>
      </c>
      <c r="U58" s="25">
        <f>C58-(C$7+C$8*F58)</f>
        <v>1.4854999913950451E-2</v>
      </c>
    </row>
    <row r="59" spans="1:21" s="22" customFormat="1" ht="12.95" customHeight="1">
      <c r="A59" s="7" t="s">
        <v>54</v>
      </c>
      <c r="B59" s="24" t="s">
        <v>44</v>
      </c>
      <c r="C59" s="25">
        <v>51628.077699999791</v>
      </c>
      <c r="D59" s="25">
        <v>2E-3</v>
      </c>
      <c r="E59" s="22">
        <f>(C59-C$7)/C$8</f>
        <v>-2717.4553638292323</v>
      </c>
      <c r="F59" s="22">
        <f>ROUND(2*E59,0)/2</f>
        <v>-2717.5</v>
      </c>
      <c r="G59" s="25"/>
      <c r="Q59" s="49">
        <f>C59-15018.5</f>
        <v>36609.577699999791</v>
      </c>
      <c r="R59" s="22">
        <f>+(O59-U59)^2</f>
        <v>4.8642301574884557E-4</v>
      </c>
      <c r="U59" s="25">
        <f>C59-(C$7+C$8*F59)</f>
        <v>2.2054999790270813E-2</v>
      </c>
    </row>
    <row r="60" spans="1:21" s="22" customFormat="1" ht="12.95" customHeight="1">
      <c r="A60" s="47" t="s">
        <v>97</v>
      </c>
      <c r="B60" s="48" t="s">
        <v>48</v>
      </c>
      <c r="C60" s="62">
        <v>51629.022599999997</v>
      </c>
      <c r="D60" s="63">
        <v>2.9999999999999997E-4</v>
      </c>
      <c r="E60" s="22">
        <f>(C60-C$7)/C$8</f>
        <v>-2715.5430211331186</v>
      </c>
      <c r="F60" s="22">
        <f>ROUND(2*E60,0)/2</f>
        <v>-2715.5</v>
      </c>
      <c r="G60" s="25">
        <f>C60-(C$7+C$8*F60)</f>
        <v>-2.1257000000332482E-2</v>
      </c>
      <c r="K60" s="22">
        <f>G60</f>
        <v>-2.1257000000332482E-2</v>
      </c>
      <c r="Q60" s="49">
        <f>C60-15018.5</f>
        <v>36610.522599999997</v>
      </c>
      <c r="R60" s="22">
        <f>+(O60-G60)^2</f>
        <v>4.5186004901413514E-4</v>
      </c>
    </row>
    <row r="61" spans="1:21" s="22" customFormat="1" ht="12.95" customHeight="1">
      <c r="A61" s="47" t="s">
        <v>97</v>
      </c>
      <c r="B61" s="48" t="s">
        <v>48</v>
      </c>
      <c r="C61" s="62">
        <v>51629.025099999999</v>
      </c>
      <c r="D61" s="63">
        <v>1.9E-3</v>
      </c>
      <c r="E61" s="22">
        <f>(C61-C$7)/C$8</f>
        <v>-2715.5379614900417</v>
      </c>
      <c r="F61" s="22">
        <f>ROUND(2*E61,0)/2</f>
        <v>-2715.5</v>
      </c>
      <c r="G61" s="25">
        <f>C61-(C$7+C$8*F61)</f>
        <v>-1.8756999998004176E-2</v>
      </c>
      <c r="K61" s="22">
        <f>G61</f>
        <v>-1.8756999998004176E-2</v>
      </c>
      <c r="Q61" s="49">
        <f>C61-15018.5</f>
        <v>36610.525099999999</v>
      </c>
      <c r="R61" s="22">
        <f>+(O61-G61)^2</f>
        <v>3.5182504892512865E-4</v>
      </c>
    </row>
    <row r="62" spans="1:21" s="22" customFormat="1" ht="12.95" customHeight="1">
      <c r="A62" s="47" t="s">
        <v>97</v>
      </c>
      <c r="B62" s="48" t="s">
        <v>48</v>
      </c>
      <c r="C62" s="62">
        <v>51629.025399999999</v>
      </c>
      <c r="D62" s="63">
        <v>5.9999999999999995E-4</v>
      </c>
      <c r="E62" s="22">
        <f>(C62-C$7)/C$8</f>
        <v>-2715.5373543328733</v>
      </c>
      <c r="F62" s="22">
        <f>ROUND(2*E62,0)/2</f>
        <v>-2715.5</v>
      </c>
      <c r="G62" s="25">
        <f>C62-(C$7+C$8*F62)</f>
        <v>-1.8456999998306856E-2</v>
      </c>
      <c r="K62" s="22">
        <f>G62</f>
        <v>-1.8456999998306856E-2</v>
      </c>
      <c r="Q62" s="49">
        <f>C62-15018.5</f>
        <v>36610.525399999999</v>
      </c>
      <c r="R62" s="22">
        <f>+(O62-G62)^2</f>
        <v>3.4066084893749924E-4</v>
      </c>
    </row>
    <row r="63" spans="1:21" s="22" customFormat="1" ht="12.95" customHeight="1">
      <c r="A63" s="47" t="s">
        <v>97</v>
      </c>
      <c r="B63" s="48" t="s">
        <v>48</v>
      </c>
      <c r="C63" s="62">
        <v>51630.011299999998</v>
      </c>
      <c r="D63" s="63">
        <v>2.9999999999999997E-4</v>
      </c>
      <c r="E63" s="22">
        <f>(C63-C$7)/C$8</f>
        <v>-2713.5420334907876</v>
      </c>
      <c r="F63" s="22">
        <f>ROUND(2*E63,0)/2</f>
        <v>-2713.5</v>
      </c>
      <c r="G63" s="25">
        <f>C63-(C$7+C$8*F63)</f>
        <v>-2.0769000002474058E-2</v>
      </c>
      <c r="K63" s="22">
        <f>G63</f>
        <v>-2.0769000002474058E-2</v>
      </c>
      <c r="Q63" s="49">
        <f>C63-15018.5</f>
        <v>36611.511299999998</v>
      </c>
      <c r="R63" s="22">
        <f>+(O63-G63)^2</f>
        <v>4.3135136110276744E-4</v>
      </c>
    </row>
    <row r="64" spans="1:21" s="22" customFormat="1" ht="12.95" customHeight="1">
      <c r="A64" s="47" t="s">
        <v>97</v>
      </c>
      <c r="B64" s="48" t="s">
        <v>48</v>
      </c>
      <c r="C64" s="62">
        <v>51630.0118</v>
      </c>
      <c r="D64" s="63">
        <v>5.9999999999999995E-4</v>
      </c>
      <c r="E64" s="22">
        <f>(C64-C$7)/C$8</f>
        <v>-2713.5410215621691</v>
      </c>
      <c r="F64" s="22">
        <f>ROUND(2*E64,0)/2</f>
        <v>-2713.5</v>
      </c>
      <c r="G64" s="25">
        <f>C64-(C$7+C$8*F64)</f>
        <v>-2.0269000000553206E-2</v>
      </c>
      <c r="K64" s="22">
        <f>G64</f>
        <v>-2.0269000000553206E-2</v>
      </c>
      <c r="Q64" s="49">
        <f>C64-15018.5</f>
        <v>36611.5118</v>
      </c>
      <c r="R64" s="22">
        <f>+(O64-G64)^2</f>
        <v>4.1083236102242585E-4</v>
      </c>
    </row>
    <row r="65" spans="1:18" s="22" customFormat="1" ht="12.95" customHeight="1">
      <c r="A65" s="47" t="s">
        <v>97</v>
      </c>
      <c r="B65" s="48" t="s">
        <v>48</v>
      </c>
      <c r="C65" s="62">
        <v>51630.0121</v>
      </c>
      <c r="D65" s="63">
        <v>2.9999999999999997E-4</v>
      </c>
      <c r="E65" s="22">
        <f>(C65-C$7)/C$8</f>
        <v>-2713.5404144050012</v>
      </c>
      <c r="F65" s="22">
        <f>ROUND(2*E65,0)/2</f>
        <v>-2713.5</v>
      </c>
      <c r="G65" s="25">
        <f>C65-(C$7+C$8*F65)</f>
        <v>-1.9969000000855885E-2</v>
      </c>
      <c r="K65" s="22">
        <f>G65</f>
        <v>-1.9969000000855885E-2</v>
      </c>
      <c r="Q65" s="49">
        <f>C65-15018.5</f>
        <v>36611.5121</v>
      </c>
      <c r="R65" s="22">
        <f>+(O65-G65)^2</f>
        <v>3.9876096103418237E-4</v>
      </c>
    </row>
    <row r="66" spans="1:18" s="22" customFormat="1" ht="12.95" customHeight="1">
      <c r="A66" s="47" t="s">
        <v>97</v>
      </c>
      <c r="B66" s="48" t="s">
        <v>44</v>
      </c>
      <c r="C66" s="62">
        <v>51900.535100000001</v>
      </c>
      <c r="D66" s="63">
        <v>2.9999999999999997E-4</v>
      </c>
      <c r="E66" s="22">
        <f>(C66-C$7)/C$8</f>
        <v>-2166.040485240002</v>
      </c>
      <c r="F66" s="22">
        <f>ROUND(2*E66,0)/2</f>
        <v>-2166</v>
      </c>
      <c r="G66" s="25">
        <f>C66-(C$7+C$8*F66)</f>
        <v>-2.0003999998152722E-2</v>
      </c>
      <c r="K66" s="22">
        <f>G66</f>
        <v>-2.0003999998152722E-2</v>
      </c>
      <c r="Q66" s="49">
        <f>C66-15018.5</f>
        <v>36882.035100000001</v>
      </c>
      <c r="R66" s="22">
        <f>+(O66-G66)^2</f>
        <v>4.0016001592609409E-4</v>
      </c>
    </row>
    <row r="67" spans="1:18" s="22" customFormat="1" ht="12.95" customHeight="1">
      <c r="A67" s="47" t="s">
        <v>97</v>
      </c>
      <c r="B67" s="48" t="s">
        <v>44</v>
      </c>
      <c r="C67" s="62">
        <v>51900.535300000003</v>
      </c>
      <c r="D67" s="63">
        <v>2.0000000000000001E-4</v>
      </c>
      <c r="E67" s="22">
        <f>(C67-C$7)/C$8</f>
        <v>-2166.0400804685514</v>
      </c>
      <c r="F67" s="22">
        <f>ROUND(2*E67,0)/2</f>
        <v>-2166</v>
      </c>
      <c r="G67" s="25">
        <f>C67-(C$7+C$8*F67)</f>
        <v>-1.9803999995929189E-2</v>
      </c>
      <c r="K67" s="22">
        <f>G67</f>
        <v>-1.9803999995929189E-2</v>
      </c>
      <c r="Q67" s="49">
        <f>C67-15018.5</f>
        <v>36882.035300000003</v>
      </c>
      <c r="R67" s="22">
        <f>+(O67-G67)^2</f>
        <v>3.9219841583876334E-4</v>
      </c>
    </row>
    <row r="68" spans="1:18" s="22" customFormat="1" ht="12.95" customHeight="1">
      <c r="A68" s="29" t="s">
        <v>31</v>
      </c>
      <c r="B68" s="24"/>
      <c r="C68" s="25">
        <v>51906.959150000002</v>
      </c>
      <c r="D68" s="25">
        <v>5.9999999999999995E-4</v>
      </c>
      <c r="E68" s="22">
        <f>(C68-C$7)/C$8</f>
        <v>-2153.0391252079412</v>
      </c>
      <c r="F68" s="22">
        <f>ROUND(2*E68,0)/2</f>
        <v>-2153</v>
      </c>
      <c r="G68" s="25">
        <f>C68-(C$7+C$8*F68)</f>
        <v>-1.933199999621138E-2</v>
      </c>
      <c r="K68" s="22">
        <f>G68</f>
        <v>-1.933199999621138E-2</v>
      </c>
      <c r="Q68" s="49">
        <f>C68-15018.5</f>
        <v>36888.459150000002</v>
      </c>
      <c r="R68" s="22">
        <f>+(O68-G68)^2</f>
        <v>3.7372622385351678E-4</v>
      </c>
    </row>
    <row r="69" spans="1:18" s="22" customFormat="1" ht="12.95" customHeight="1">
      <c r="A69" s="47" t="s">
        <v>97</v>
      </c>
      <c r="B69" s="48" t="s">
        <v>48</v>
      </c>
      <c r="C69" s="62">
        <v>51925.487999999998</v>
      </c>
      <c r="D69" s="63">
        <v>1E-4</v>
      </c>
      <c r="E69" s="22">
        <f>(C69-C$7)/C$8</f>
        <v>-2115.5393781901043</v>
      </c>
      <c r="F69" s="22">
        <f>ROUND(2*E69,0)/2</f>
        <v>-2115.5</v>
      </c>
      <c r="G69" s="25">
        <f>C69-(C$7+C$8*F69)</f>
        <v>-1.9457000002148561E-2</v>
      </c>
      <c r="K69" s="22">
        <f>G69</f>
        <v>-1.9457000002148561E-2</v>
      </c>
      <c r="Q69" s="49">
        <f>C69-15018.5</f>
        <v>36906.987999999998</v>
      </c>
      <c r="R69" s="22">
        <f>+(O69-G69)^2</f>
        <v>3.785748490836091E-4</v>
      </c>
    </row>
    <row r="70" spans="1:18" s="22" customFormat="1" ht="12.95" customHeight="1">
      <c r="A70" s="47" t="s">
        <v>97</v>
      </c>
      <c r="B70" s="48" t="s">
        <v>48</v>
      </c>
      <c r="C70" s="62">
        <v>51925.489099999999</v>
      </c>
      <c r="D70" s="63">
        <v>2.9999999999999997E-4</v>
      </c>
      <c r="E70" s="22">
        <f>(C70-C$7)/C$8</f>
        <v>-2115.5371519471501</v>
      </c>
      <c r="F70" s="22">
        <f>ROUND(2*E70,0)/2</f>
        <v>-2115.5</v>
      </c>
      <c r="G70" s="25">
        <f>C70-(C$7+C$8*F70)</f>
        <v>-1.8357000000833068E-2</v>
      </c>
      <c r="K70" s="22">
        <f>G70</f>
        <v>-1.8357000000833068E-2</v>
      </c>
      <c r="Q70" s="49">
        <f>C70-15018.5</f>
        <v>36906.989099999999</v>
      </c>
      <c r="R70" s="22">
        <f>+(O70-G70)^2</f>
        <v>3.3697944903058528E-4</v>
      </c>
    </row>
    <row r="71" spans="1:18" s="22" customFormat="1" ht="12.95" customHeight="1">
      <c r="A71" s="12" t="s">
        <v>45</v>
      </c>
      <c r="B71" s="11" t="s">
        <v>44</v>
      </c>
      <c r="C71" s="8">
        <v>51926.476799999997</v>
      </c>
      <c r="D71" s="8">
        <v>6.9999999999999999E-4</v>
      </c>
      <c r="E71" s="22">
        <f>(C71-C$7)/C$8</f>
        <v>-2113.5381881620556</v>
      </c>
      <c r="F71" s="22">
        <f>ROUND(2*E71,0)/2</f>
        <v>-2113.5</v>
      </c>
      <c r="G71" s="25">
        <f>C71-(C$7+C$8*F71)</f>
        <v>-1.8868999999540392E-2</v>
      </c>
      <c r="J71" s="22">
        <f>G71</f>
        <v>-1.8868999999540392E-2</v>
      </c>
      <c r="Q71" s="49">
        <f>C71-15018.5</f>
        <v>36907.976799999997</v>
      </c>
      <c r="R71" s="22">
        <f>+(O71-G71)^2</f>
        <v>3.5603916098265532E-4</v>
      </c>
    </row>
    <row r="72" spans="1:18" s="22" customFormat="1" ht="12.95" customHeight="1">
      <c r="A72" s="47" t="s">
        <v>97</v>
      </c>
      <c r="B72" s="48" t="s">
        <v>44</v>
      </c>
      <c r="C72" s="62">
        <v>51940.060400000002</v>
      </c>
      <c r="D72" s="63">
        <v>2.9999999999999997E-4</v>
      </c>
      <c r="E72" s="22">
        <f>(C72-C$7)/C$8</f>
        <v>-2086.0469211059881</v>
      </c>
      <c r="F72" s="22">
        <f>ROUND(2*E72,0)/2</f>
        <v>-2086</v>
      </c>
      <c r="G72" s="25">
        <f>C72-(C$7+C$8*F72)</f>
        <v>-2.3183999997854698E-2</v>
      </c>
      <c r="K72" s="22">
        <f>G72</f>
        <v>-2.3183999997854698E-2</v>
      </c>
      <c r="Q72" s="49">
        <f>C72-15018.5</f>
        <v>36921.560400000002</v>
      </c>
      <c r="R72" s="22">
        <f>+(O72-G72)^2</f>
        <v>5.3749785590052662E-4</v>
      </c>
    </row>
    <row r="73" spans="1:18" s="22" customFormat="1" ht="12.95" customHeight="1">
      <c r="A73" s="47" t="s">
        <v>97</v>
      </c>
      <c r="B73" s="48" t="s">
        <v>44</v>
      </c>
      <c r="C73" s="62">
        <v>51940.060400000002</v>
      </c>
      <c r="D73" s="63">
        <v>2.0000000000000001E-4</v>
      </c>
      <c r="E73" s="22">
        <f>(C73-C$7)/C$8</f>
        <v>-2086.0469211059881</v>
      </c>
      <c r="F73" s="22">
        <f>ROUND(2*E73,0)/2</f>
        <v>-2086</v>
      </c>
      <c r="G73" s="25">
        <f>C73-(C$7+C$8*F73)</f>
        <v>-2.3183999997854698E-2</v>
      </c>
      <c r="K73" s="22">
        <f>G73</f>
        <v>-2.3183999997854698E-2</v>
      </c>
      <c r="Q73" s="49">
        <f>C73-15018.5</f>
        <v>36921.560400000002</v>
      </c>
      <c r="R73" s="22">
        <f>+(O73-G73)^2</f>
        <v>5.3749785590052662E-4</v>
      </c>
    </row>
    <row r="74" spans="1:18" s="22" customFormat="1" ht="12.95" customHeight="1">
      <c r="A74" s="47" t="s">
        <v>97</v>
      </c>
      <c r="B74" s="48" t="s">
        <v>44</v>
      </c>
      <c r="C74" s="62">
        <v>51940.061099999999</v>
      </c>
      <c r="D74" s="63">
        <v>5.9999999999999995E-4</v>
      </c>
      <c r="E74" s="22">
        <f>(C74-C$7)/C$8</f>
        <v>-2086.045504405934</v>
      </c>
      <c r="F74" s="22">
        <f>ROUND(2*E74,0)/2</f>
        <v>-2086</v>
      </c>
      <c r="G74" s="25">
        <f>C74-(C$7+C$8*F74)</f>
        <v>-2.2484000000986271E-2</v>
      </c>
      <c r="K74" s="22">
        <f>G74</f>
        <v>-2.2484000000986271E-2</v>
      </c>
      <c r="Q74" s="49">
        <f>C74-15018.5</f>
        <v>36921.561099999999</v>
      </c>
      <c r="R74" s="22">
        <f>+(O74-G74)^2</f>
        <v>5.0553025604435056E-4</v>
      </c>
    </row>
    <row r="75" spans="1:18" s="22" customFormat="1" ht="12.95" customHeight="1">
      <c r="A75" s="47" t="s">
        <v>97</v>
      </c>
      <c r="B75" s="48" t="s">
        <v>44</v>
      </c>
      <c r="C75" s="62">
        <v>51952.411899999999</v>
      </c>
      <c r="D75" s="63">
        <v>1E-4</v>
      </c>
      <c r="E75" s="22">
        <f>(C75-C$7)/C$8</f>
        <v>-2061.0492485418072</v>
      </c>
      <c r="F75" s="22">
        <f>ROUND(2*E75,0)/2</f>
        <v>-2061</v>
      </c>
      <c r="G75" s="25">
        <f>C75-(C$7+C$8*F75)</f>
        <v>-2.4334000001545064E-2</v>
      </c>
      <c r="K75" s="22">
        <f>G75</f>
        <v>-2.4334000001545064E-2</v>
      </c>
      <c r="Q75" s="49">
        <f>C75-15018.5</f>
        <v>36933.911899999999</v>
      </c>
      <c r="R75" s="22">
        <f>+(O75-G75)^2</f>
        <v>5.9214355607519517E-4</v>
      </c>
    </row>
    <row r="76" spans="1:18" s="22" customFormat="1" ht="12.95" customHeight="1">
      <c r="A76" s="47" t="s">
        <v>97</v>
      </c>
      <c r="B76" s="48" t="s">
        <v>44</v>
      </c>
      <c r="C76" s="62">
        <v>51952.415399999998</v>
      </c>
      <c r="D76" s="63">
        <v>4.0000000000000002E-4</v>
      </c>
      <c r="E76" s="22">
        <f>(C76-C$7)/C$8</f>
        <v>-2061.0421650415078</v>
      </c>
      <c r="F76" s="22">
        <f>ROUND(2*E76,0)/2</f>
        <v>-2061</v>
      </c>
      <c r="G76" s="25">
        <f>C76-(C$7+C$8*F76)</f>
        <v>-2.083400000265101E-2</v>
      </c>
      <c r="K76" s="22">
        <f>G76</f>
        <v>-2.083400000265101E-2</v>
      </c>
      <c r="Q76" s="49">
        <f>C76-15018.5</f>
        <v>36933.915399999998</v>
      </c>
      <c r="R76" s="22">
        <f>+(O76-G76)^2</f>
        <v>4.3405555611046229E-4</v>
      </c>
    </row>
    <row r="77" spans="1:18" s="22" customFormat="1" ht="12.95" customHeight="1">
      <c r="A77" s="12" t="s">
        <v>45</v>
      </c>
      <c r="B77" s="9"/>
      <c r="C77" s="8">
        <v>51955.379300000001</v>
      </c>
      <c r="D77" s="8">
        <v>6.9999999999999999E-4</v>
      </c>
      <c r="E77" s="22">
        <f>(C77-C$7)/C$8</f>
        <v>-2055.0436546004235</v>
      </c>
      <c r="F77" s="22">
        <f>ROUND(2*E77,0)/2</f>
        <v>-2055</v>
      </c>
      <c r="G77" s="25">
        <f>C77-(C$7+C$8*F77)</f>
        <v>-2.156999999715481E-2</v>
      </c>
      <c r="J77" s="22">
        <f>G77</f>
        <v>-2.156999999715481E-2</v>
      </c>
      <c r="Q77" s="49">
        <f>C77-15018.5</f>
        <v>36936.879300000001</v>
      </c>
      <c r="R77" s="22">
        <f>+(O77-G77)^2</f>
        <v>4.6526489987725849E-4</v>
      </c>
    </row>
    <row r="78" spans="1:18" s="22" customFormat="1" ht="12.95" customHeight="1">
      <c r="A78" s="47" t="s">
        <v>97</v>
      </c>
      <c r="B78" s="48" t="s">
        <v>44</v>
      </c>
      <c r="C78" s="62">
        <v>52003.308400000002</v>
      </c>
      <c r="D78" s="63">
        <v>5.0000000000000001E-4</v>
      </c>
      <c r="E78" s="22">
        <f>(C78-C$7)/C$8</f>
        <v>-1958.0419990852076</v>
      </c>
      <c r="F78" s="22">
        <f>ROUND(2*E78,0)/2</f>
        <v>-1958</v>
      </c>
      <c r="G78" s="25">
        <f>C78-(C$7+C$8*F78)</f>
        <v>-2.0751999996718951E-2</v>
      </c>
      <c r="K78" s="22">
        <f>G78</f>
        <v>-2.0751999996718951E-2</v>
      </c>
      <c r="Q78" s="49">
        <f>C78-15018.5</f>
        <v>36984.808400000002</v>
      </c>
      <c r="R78" s="22">
        <f>+(O78-G78)^2</f>
        <v>4.3064550386382334E-4</v>
      </c>
    </row>
    <row r="79" spans="1:18" s="22" customFormat="1" ht="12.95" customHeight="1">
      <c r="A79" s="22" t="s">
        <v>43</v>
      </c>
      <c r="B79" s="24"/>
      <c r="C79" s="64">
        <v>52537.936800000003</v>
      </c>
      <c r="D79" s="64">
        <v>2.9999999999999997E-4</v>
      </c>
      <c r="E79" s="22">
        <f>(C79-C$7)/C$8</f>
        <v>-876.03044690814158</v>
      </c>
      <c r="F79" s="22">
        <f>ROUND(2*E79,0)/2</f>
        <v>-876</v>
      </c>
      <c r="G79" s="25">
        <f>C79-(C$7+C$8*F79)</f>
        <v>-1.5043999992485624E-2</v>
      </c>
      <c r="K79" s="22">
        <f>G79</f>
        <v>-1.5043999992485624E-2</v>
      </c>
      <c r="Q79" s="49">
        <f>C79-15018.5</f>
        <v>37519.436800000003</v>
      </c>
      <c r="R79" s="22">
        <f>+(O79-G79)^2</f>
        <v>2.2632193577390745E-4</v>
      </c>
    </row>
    <row r="80" spans="1:18" s="22" customFormat="1" ht="12.95" customHeight="1">
      <c r="A80" s="4" t="s">
        <v>51</v>
      </c>
      <c r="B80" s="50" t="s">
        <v>48</v>
      </c>
      <c r="C80" s="65">
        <v>52654.052300000003</v>
      </c>
      <c r="D80" s="25">
        <v>4.0000000000000002E-4</v>
      </c>
      <c r="E80" s="22">
        <f>(C80-C$7)/C$8</f>
        <v>-641.02925283237676</v>
      </c>
      <c r="F80" s="22">
        <f>ROUND(2*E80,0)/2</f>
        <v>-641</v>
      </c>
      <c r="G80" s="25">
        <f>C80-(C$7+C$8*F80)</f>
        <v>-1.4453999996476341E-2</v>
      </c>
      <c r="K80" s="22">
        <f>G80</f>
        <v>-1.4453999996476341E-2</v>
      </c>
      <c r="Q80" s="49">
        <f>C80-15018.5</f>
        <v>37635.552300000003</v>
      </c>
      <c r="R80" s="22">
        <f>+(O80-G80)^2</f>
        <v>2.0891811589813806E-4</v>
      </c>
    </row>
    <row r="81" spans="1:18" s="22" customFormat="1" ht="12.95" customHeight="1">
      <c r="A81" s="4" t="s">
        <v>50</v>
      </c>
      <c r="B81" s="50" t="s">
        <v>48</v>
      </c>
      <c r="C81" s="65">
        <v>52659.239800000003</v>
      </c>
      <c r="D81" s="65">
        <v>1E-4</v>
      </c>
      <c r="E81" s="22">
        <f>(C81-C$7)/C$8</f>
        <v>-630.53049345685804</v>
      </c>
      <c r="F81" s="22">
        <f>ROUND(2*E81,0)/2</f>
        <v>-630.5</v>
      </c>
      <c r="G81" s="25">
        <f>C81-(C$7+C$8*F81)</f>
        <v>-1.5066999992995989E-2</v>
      </c>
      <c r="K81" s="22">
        <f>G81</f>
        <v>-1.5066999992995989E-2</v>
      </c>
      <c r="Q81" s="49">
        <f>C81-15018.5</f>
        <v>37640.739800000003</v>
      </c>
      <c r="R81" s="22">
        <f>+(O81-G81)^2</f>
        <v>2.2701448878894112E-4</v>
      </c>
    </row>
    <row r="82" spans="1:18" s="22" customFormat="1" ht="12.95" customHeight="1">
      <c r="A82" s="12" t="s">
        <v>46</v>
      </c>
      <c r="B82" s="13" t="s">
        <v>48</v>
      </c>
      <c r="C82" s="12">
        <v>52667.640500000001</v>
      </c>
      <c r="D82" s="12">
        <v>2.0000000000000001E-4</v>
      </c>
      <c r="E82" s="22">
        <f>(C82-C$7)/C$8</f>
        <v>-613.52867603306981</v>
      </c>
      <c r="F82" s="22">
        <f>ROUND(2*E82,0)/2</f>
        <v>-613.5</v>
      </c>
      <c r="G82" s="25">
        <f>C82-(C$7+C$8*F82)</f>
        <v>-1.41689999945811E-2</v>
      </c>
      <c r="K82" s="22">
        <f>G82</f>
        <v>-1.41689999945811E-2</v>
      </c>
      <c r="Q82" s="49">
        <f>C82-15018.5</f>
        <v>37649.140500000001</v>
      </c>
      <c r="R82" s="22">
        <f>+(O82-G82)^2</f>
        <v>2.0076056084643919E-4</v>
      </c>
    </row>
    <row r="83" spans="1:18" s="22" customFormat="1" ht="12.95" customHeight="1">
      <c r="A83" s="10" t="s">
        <v>46</v>
      </c>
      <c r="B83" s="24"/>
      <c r="C83" s="25">
        <v>52667.640525502538</v>
      </c>
      <c r="D83" s="25">
        <v>2.0000000000000001E-4</v>
      </c>
      <c r="E83" s="22">
        <f>(C83-C$7)/C$8</f>
        <v>-613.52862441957586</v>
      </c>
      <c r="F83" s="22">
        <f>ROUND(2*E83,0)/2</f>
        <v>-613.5</v>
      </c>
      <c r="G83" s="25">
        <f>C83-(C$7+C$8*F83)</f>
        <v>-1.4143497457553167E-2</v>
      </c>
      <c r="K83" s="22">
        <f>G83</f>
        <v>-1.4143497457553167E-2</v>
      </c>
      <c r="Q83" s="49">
        <f>C83-15018.5</f>
        <v>37649.140525502538</v>
      </c>
      <c r="R83" s="22">
        <f>+(O83-G83)^2</f>
        <v>2.0003852033181289E-4</v>
      </c>
    </row>
    <row r="84" spans="1:18" s="22" customFormat="1" ht="12.95" customHeight="1">
      <c r="A84" s="4" t="s">
        <v>42</v>
      </c>
      <c r="B84" s="11"/>
      <c r="C84" s="8">
        <v>52668.135000000002</v>
      </c>
      <c r="D84" s="8">
        <v>2.0000000000000001E-4</v>
      </c>
      <c r="E84" s="22">
        <f>(C84-C$7)/C$8</f>
        <v>-612.52787863332014</v>
      </c>
      <c r="F84" s="22">
        <f>ROUND(2*E84,0)/2</f>
        <v>-612.5</v>
      </c>
      <c r="G84" s="25">
        <f>C84-(C$7+C$8*F84)</f>
        <v>-1.3774999992165249E-2</v>
      </c>
      <c r="K84" s="22">
        <f>G84</f>
        <v>-1.3774999992165249E-2</v>
      </c>
      <c r="Q84" s="49">
        <f>C84-15018.5</f>
        <v>37649.635000000002</v>
      </c>
      <c r="R84" s="22">
        <f>+(O84-G84)^2</f>
        <v>1.8975062478415261E-4</v>
      </c>
    </row>
    <row r="85" spans="1:18" s="22" customFormat="1" ht="12.95" customHeight="1">
      <c r="A85" s="4" t="s">
        <v>50</v>
      </c>
      <c r="B85" s="50" t="s">
        <v>48</v>
      </c>
      <c r="C85" s="65">
        <v>52955.704100000003</v>
      </c>
      <c r="D85" s="65">
        <v>1E-4</v>
      </c>
      <c r="E85" s="22">
        <f>(C85-C$7)/C$8</f>
        <v>-30.529076756798499</v>
      </c>
      <c r="F85" s="22">
        <f>ROUND(2*E85,0)/2</f>
        <v>-30.5</v>
      </c>
      <c r="G85" s="25">
        <f>C85-(C$7+C$8*F85)</f>
        <v>-1.4366999996127561E-2</v>
      </c>
      <c r="K85" s="22">
        <f>G85</f>
        <v>-1.4366999996127561E-2</v>
      </c>
      <c r="Q85" s="49">
        <f>C85-15018.5</f>
        <v>37937.204100000003</v>
      </c>
      <c r="R85" s="22">
        <f>+(O85-G85)^2</f>
        <v>2.0641068888872934E-4</v>
      </c>
    </row>
    <row r="86" spans="1:18" s="22" customFormat="1" ht="12.95" customHeight="1">
      <c r="A86" s="88" t="s">
        <v>115</v>
      </c>
      <c r="B86" s="11"/>
      <c r="C86" s="8">
        <v>52970.788699999997</v>
      </c>
      <c r="D86" s="8"/>
      <c r="E86" s="55">
        <f>(C86-C$7)/C$8</f>
        <v>0</v>
      </c>
      <c r="F86" s="22">
        <f>ROUND(2*E86,0)/2</f>
        <v>0</v>
      </c>
      <c r="G86" s="25">
        <f>C86-(C$7+C$8*F86)</f>
        <v>0</v>
      </c>
      <c r="K86" s="22">
        <f>G86</f>
        <v>0</v>
      </c>
      <c r="O86" s="22">
        <f ca="1">+C$11+C$12*F86</f>
        <v>-1.8753973753136456E-2</v>
      </c>
      <c r="Q86" s="49">
        <f>C86-15018.5</f>
        <v>37952.288699999997</v>
      </c>
      <c r="R86" s="22">
        <f ca="1">+(O86-G86)^2</f>
        <v>3.5171153153333107E-4</v>
      </c>
    </row>
    <row r="87" spans="1:18" s="22" customFormat="1" ht="12.95" customHeight="1">
      <c r="A87" s="12" t="s">
        <v>85</v>
      </c>
      <c r="B87" s="13" t="s">
        <v>48</v>
      </c>
      <c r="C87" s="12">
        <v>52978.430899999999</v>
      </c>
      <c r="D87" s="12">
        <v>1.1000000000000001E-3</v>
      </c>
      <c r="E87" s="22">
        <f>(C87-C$7)/C$8</f>
        <v>15.466721715587443</v>
      </c>
      <c r="F87" s="22">
        <f>ROUND(2*E87,0)/2</f>
        <v>15.5</v>
      </c>
      <c r="G87" s="25">
        <f>C87-(C$7+C$8*F87)</f>
        <v>-1.6443000000435859E-2</v>
      </c>
      <c r="K87" s="22">
        <f>G87</f>
        <v>-1.6443000000435859E-2</v>
      </c>
      <c r="Q87" s="49">
        <f>C87-15018.5</f>
        <v>37959.930899999999</v>
      </c>
      <c r="R87" s="22">
        <f>+(O87-G87)^2</f>
        <v>2.7037224901433368E-4</v>
      </c>
    </row>
    <row r="88" spans="1:18" s="22" customFormat="1" ht="12.95" customHeight="1">
      <c r="A88" s="12" t="s">
        <v>85</v>
      </c>
      <c r="B88" s="13" t="s">
        <v>44</v>
      </c>
      <c r="C88" s="12">
        <v>52992.515299999999</v>
      </c>
      <c r="D88" s="12">
        <v>2.0000000000000001E-4</v>
      </c>
      <c r="E88" s="22">
        <f>(C88-C$7)/C$8</f>
        <v>43.971536471934726</v>
      </c>
      <c r="F88" s="22">
        <f>ROUND(2*E88,0)/2</f>
        <v>44</v>
      </c>
      <c r="G88" s="25">
        <f>C88-(C$7+C$8*F88)</f>
        <v>-1.4063999995414633E-2</v>
      </c>
      <c r="K88" s="22">
        <f>G88</f>
        <v>-1.4063999995414633E-2</v>
      </c>
      <c r="Q88" s="49">
        <f>C88-15018.5</f>
        <v>37974.015299999999</v>
      </c>
      <c r="R88" s="22">
        <f>+(O88-G88)^2</f>
        <v>1.9779609587102282E-4</v>
      </c>
    </row>
    <row r="89" spans="1:18" s="22" customFormat="1" ht="12.95" customHeight="1">
      <c r="A89" s="12" t="s">
        <v>85</v>
      </c>
      <c r="B89" s="13" t="s">
        <v>48</v>
      </c>
      <c r="C89" s="12">
        <v>53113.324500000002</v>
      </c>
      <c r="D89" s="12">
        <v>1.1000000000000001E-3</v>
      </c>
      <c r="E89" s="22">
        <f>(C89-C$7)/C$8</f>
        <v>288.4721092235373</v>
      </c>
      <c r="F89" s="22">
        <f>ROUND(2*E89,0)/2</f>
        <v>288.5</v>
      </c>
      <c r="G89" s="25">
        <f>C89-(C$7+C$8*F89)</f>
        <v>-1.3780999994196463E-2</v>
      </c>
      <c r="K89" s="22">
        <f>G89</f>
        <v>-1.3780999994196463E-2</v>
      </c>
      <c r="Q89" s="49">
        <f>C89-15018.5</f>
        <v>38094.824500000002</v>
      </c>
      <c r="R89" s="22">
        <f>+(O89-G89)^2</f>
        <v>1.8991596084004292E-4</v>
      </c>
    </row>
    <row r="90" spans="1:18" s="22" customFormat="1" ht="12.95" customHeight="1">
      <c r="A90" s="4" t="s">
        <v>49</v>
      </c>
      <c r="B90" s="9" t="s">
        <v>44</v>
      </c>
      <c r="C90" s="51">
        <v>53407.315399999999</v>
      </c>
      <c r="D90" s="51">
        <v>2.0000000000000001E-4</v>
      </c>
      <c r="E90" s="22">
        <f>(C90-C$7)/C$8</f>
        <v>883.46771745334433</v>
      </c>
      <c r="F90" s="22">
        <f>ROUND(2*E90,0)/2</f>
        <v>883.5</v>
      </c>
      <c r="G90" s="25">
        <f>C90-(C$7+C$8*F90)</f>
        <v>-1.5951000001223292E-2</v>
      </c>
      <c r="K90" s="22">
        <f>G90</f>
        <v>-1.5951000001223292E-2</v>
      </c>
      <c r="Q90" s="49">
        <f>C90-15018.5</f>
        <v>38388.815399999999</v>
      </c>
      <c r="R90" s="22">
        <f>+(O90-G90)^2</f>
        <v>2.5443440103902544E-4</v>
      </c>
    </row>
    <row r="91" spans="1:18" s="22" customFormat="1" ht="12.95" customHeight="1">
      <c r="A91" s="4" t="s">
        <v>49</v>
      </c>
      <c r="B91" s="9" t="s">
        <v>48</v>
      </c>
      <c r="C91" s="51">
        <v>53410.282399999996</v>
      </c>
      <c r="D91" s="51">
        <v>1E-4</v>
      </c>
      <c r="E91" s="22">
        <f>(C91-C$7)/C$8</f>
        <v>889.47250185182747</v>
      </c>
      <c r="F91" s="22">
        <f>ROUND(2*E91,0)/2</f>
        <v>889.5</v>
      </c>
      <c r="G91" s="25">
        <f>C91-(C$7+C$8*F91)</f>
        <v>-1.3587000001280103E-2</v>
      </c>
      <c r="K91" s="22">
        <f>G91</f>
        <v>-1.3587000001280103E-2</v>
      </c>
      <c r="Q91" s="49">
        <f>C91-15018.5</f>
        <v>38391.782399999996</v>
      </c>
      <c r="R91" s="22">
        <f>+(O91-G91)^2</f>
        <v>1.8460656903478552E-4</v>
      </c>
    </row>
    <row r="92" spans="1:18" s="22" customFormat="1" ht="12.95" customHeight="1">
      <c r="A92" s="4" t="s">
        <v>47</v>
      </c>
      <c r="B92" s="9" t="s">
        <v>48</v>
      </c>
      <c r="C92" s="51">
        <v>53410.2834</v>
      </c>
      <c r="D92" s="51">
        <v>2.0000000000000001E-4</v>
      </c>
      <c r="E92" s="22">
        <f>(C92-C$7)/C$8</f>
        <v>889.47452570906432</v>
      </c>
      <c r="F92" s="22">
        <f>ROUND(2*E92,0)/2</f>
        <v>889.5</v>
      </c>
      <c r="G92" s="25">
        <f>C92-(C$7+C$8*F92)</f>
        <v>-1.2586999997438397E-2</v>
      </c>
      <c r="J92" s="22">
        <f>G92</f>
        <v>-1.2586999997438397E-2</v>
      </c>
      <c r="Q92" s="49">
        <f>C92-15018.5</f>
        <v>38391.7834</v>
      </c>
      <c r="R92" s="22">
        <f>+(O92-G92)^2</f>
        <v>1.5843256893551422E-4</v>
      </c>
    </row>
    <row r="93" spans="1:18" s="22" customFormat="1" ht="12.95" customHeight="1">
      <c r="A93" s="4" t="s">
        <v>47</v>
      </c>
      <c r="B93" s="9" t="s">
        <v>44</v>
      </c>
      <c r="C93" s="51">
        <v>53417.446799999998</v>
      </c>
      <c r="D93" s="51">
        <v>2.9999999999999997E-4</v>
      </c>
      <c r="E93" s="22">
        <f>(C93-C$7)/C$8</f>
        <v>903.97222458339013</v>
      </c>
      <c r="F93" s="22">
        <f>ROUND(2*E93,0)/2</f>
        <v>904</v>
      </c>
      <c r="G93" s="25">
        <f>C93-(C$7+C$8*F93)</f>
        <v>-1.3723999996727798E-2</v>
      </c>
      <c r="J93" s="22">
        <f>G93</f>
        <v>-1.3723999996727798E-2</v>
      </c>
      <c r="Q93" s="49">
        <f>C93-15018.5</f>
        <v>38398.946799999998</v>
      </c>
      <c r="R93" s="22">
        <f>+(O93-G93)^2</f>
        <v>1.8834817591018461E-4</v>
      </c>
    </row>
    <row r="94" spans="1:18" s="22" customFormat="1" ht="12.95" customHeight="1">
      <c r="A94" s="4" t="s">
        <v>51</v>
      </c>
      <c r="B94" s="9" t="s">
        <v>48</v>
      </c>
      <c r="C94" s="51">
        <v>53453.020799999998</v>
      </c>
      <c r="D94" s="8">
        <v>1E-4</v>
      </c>
      <c r="E94" s="22">
        <f>(C94-C$7)/C$8</f>
        <v>975.96892164839346</v>
      </c>
      <c r="F94" s="22">
        <f>ROUND(2*E94,0)/2</f>
        <v>976</v>
      </c>
      <c r="G94" s="25">
        <f>C94-(C$7+C$8*F94)</f>
        <v>-1.5355999996245373E-2</v>
      </c>
      <c r="K94" s="22">
        <f>G94</f>
        <v>-1.5355999996245373E-2</v>
      </c>
      <c r="Q94" s="49">
        <f>C94-15018.5</f>
        <v>38434.520799999998</v>
      </c>
      <c r="R94" s="22">
        <f>+(O94-G94)^2</f>
        <v>2.358067358846879E-4</v>
      </c>
    </row>
    <row r="95" spans="1:18" s="22" customFormat="1" ht="12.95" customHeight="1">
      <c r="A95" s="8" t="s">
        <v>69</v>
      </c>
      <c r="B95" s="11" t="s">
        <v>44</v>
      </c>
      <c r="C95" s="8">
        <v>53706.491130000002</v>
      </c>
      <c r="D95" s="8">
        <v>4.0000000000000002E-4</v>
      </c>
      <c r="E95" s="22">
        <f>(C95-C$7)/C$8</f>
        <v>1488.9566813598799</v>
      </c>
      <c r="F95" s="22">
        <f>ROUND(2*E95,0)/2</f>
        <v>1489</v>
      </c>
      <c r="G95" s="25">
        <f>C95-(C$7+C$8*F95)</f>
        <v>-2.1403999991889577E-2</v>
      </c>
      <c r="K95" s="22">
        <f>G95</f>
        <v>-2.1403999991889577E-2</v>
      </c>
      <c r="Q95" s="49">
        <f>C95-15018.5</f>
        <v>38687.991130000002</v>
      </c>
      <c r="R95" s="22">
        <f>+(O95-G95)^2</f>
        <v>4.5813121565280905E-4</v>
      </c>
    </row>
    <row r="96" spans="1:18" s="22" customFormat="1" ht="12.95" customHeight="1">
      <c r="A96" s="4" t="s">
        <v>63</v>
      </c>
      <c r="B96" s="9" t="s">
        <v>48</v>
      </c>
      <c r="C96" s="51">
        <v>53752.444799999997</v>
      </c>
      <c r="D96" s="51">
        <v>5.9999999999999995E-4</v>
      </c>
      <c r="E96" s="22">
        <f>(C96-C$7)/C$8</f>
        <v>1581.9603485891694</v>
      </c>
      <c r="F96" s="22">
        <f>ROUND(2*E96,0)/2</f>
        <v>1582</v>
      </c>
      <c r="G96" s="25">
        <f>C96-(C$7+C$8*F96)</f>
        <v>-1.9591999996919185E-2</v>
      </c>
      <c r="J96" s="22">
        <f>G96</f>
        <v>-1.9591999996919185E-2</v>
      </c>
      <c r="Q96" s="49">
        <f>C96-15018.5</f>
        <v>38733.944799999997</v>
      </c>
      <c r="R96" s="22">
        <f>+(O96-G96)^2</f>
        <v>3.8384646387928137E-4</v>
      </c>
    </row>
    <row r="97" spans="1:18" s="22" customFormat="1" ht="12.95" customHeight="1">
      <c r="A97" s="8" t="s">
        <v>62</v>
      </c>
      <c r="B97" s="9" t="s">
        <v>44</v>
      </c>
      <c r="C97" s="51">
        <v>53768.258399999999</v>
      </c>
      <c r="D97" s="51">
        <v>1E-4</v>
      </c>
      <c r="E97" s="22">
        <f>(C97-C$7)/C$8</f>
        <v>1613.9648172659338</v>
      </c>
      <c r="F97" s="22">
        <f>ROUND(2*E97,0)/2</f>
        <v>1614</v>
      </c>
      <c r="G97" s="25">
        <f>C97-(C$7+C$8*F97)</f>
        <v>-1.738399999885587E-2</v>
      </c>
      <c r="K97" s="22">
        <f>G97</f>
        <v>-1.738399999885587E-2</v>
      </c>
      <c r="Q97" s="49">
        <f>C97-15018.5</f>
        <v>38749.758399999999</v>
      </c>
      <c r="R97" s="22">
        <f>+(O97-G97)^2</f>
        <v>3.0220345596022088E-4</v>
      </c>
    </row>
    <row r="98" spans="1:18" s="22" customFormat="1" ht="12.95" customHeight="1">
      <c r="A98" s="10" t="s">
        <v>61</v>
      </c>
      <c r="B98" s="11"/>
      <c r="C98" s="8">
        <v>54097.8243</v>
      </c>
      <c r="D98" s="8">
        <v>2.9999999999999997E-4</v>
      </c>
      <c r="E98" s="22">
        <f>(C98-C$7)/C$8</f>
        <v>2280.9591464179812</v>
      </c>
      <c r="F98" s="22">
        <f>ROUND(2*E98,0)/2</f>
        <v>2281</v>
      </c>
      <c r="G98" s="25">
        <f>C98-(C$7+C$8*F98)</f>
        <v>-2.0185999994282611E-2</v>
      </c>
      <c r="K98" s="22">
        <f>G98</f>
        <v>-2.0185999994282611E-2</v>
      </c>
      <c r="Q98" s="49">
        <f>C98-15018.5</f>
        <v>39079.3243</v>
      </c>
      <c r="R98" s="22">
        <f>+(O98-G98)^2</f>
        <v>4.0747459576917754E-4</v>
      </c>
    </row>
    <row r="99" spans="1:18" s="22" customFormat="1" ht="12.95" customHeight="1">
      <c r="A99" s="8" t="s">
        <v>64</v>
      </c>
      <c r="B99" s="9"/>
      <c r="C99" s="8">
        <v>54148.470800000003</v>
      </c>
      <c r="D99" s="8">
        <v>8.9999999999999998E-4</v>
      </c>
      <c r="E99" s="22">
        <f>(C99-C$7)/C$8</f>
        <v>2383.4604315673264</v>
      </c>
      <c r="F99" s="22">
        <f>ROUND(2*E99,0)/2</f>
        <v>2383.5</v>
      </c>
      <c r="G99" s="25">
        <f>C99-(C$7+C$8*F99)</f>
        <v>-1.9550999997591134E-2</v>
      </c>
      <c r="J99" s="22">
        <f>G99</f>
        <v>-1.9550999997591134E-2</v>
      </c>
      <c r="Q99" s="49">
        <f>C99-15018.5</f>
        <v>39129.970800000003</v>
      </c>
      <c r="R99" s="22">
        <f>+(O99-G99)^2</f>
        <v>3.8224160090580853E-4</v>
      </c>
    </row>
    <row r="100" spans="1:18" s="22" customFormat="1" ht="12.95" customHeight="1">
      <c r="A100" s="51" t="s">
        <v>70</v>
      </c>
      <c r="B100" s="9" t="s">
        <v>48</v>
      </c>
      <c r="C100" s="51">
        <v>54178.362800000003</v>
      </c>
      <c r="D100" s="51">
        <v>1E-4</v>
      </c>
      <c r="E100" s="22">
        <f>(C100-C$7)/C$8</f>
        <v>2443.9575718570618</v>
      </c>
      <c r="F100" s="22">
        <f>ROUND(2*E100,0)/2</f>
        <v>2444</v>
      </c>
      <c r="G100" s="25">
        <f>C100-(C$7+C$8*F100)</f>
        <v>-2.0963999995728955E-2</v>
      </c>
      <c r="K100" s="22">
        <f>G100</f>
        <v>-2.0963999995728955E-2</v>
      </c>
      <c r="Q100" s="49">
        <f>C100-15018.5</f>
        <v>39159.862800000003</v>
      </c>
      <c r="R100" s="22">
        <f>+(O100-G100)^2</f>
        <v>4.3948929582092363E-4</v>
      </c>
    </row>
    <row r="101" spans="1:18" s="22" customFormat="1" ht="12.95" customHeight="1">
      <c r="A101" s="51" t="s">
        <v>70</v>
      </c>
      <c r="B101" s="9" t="s">
        <v>44</v>
      </c>
      <c r="C101" s="51">
        <v>54203.314400000003</v>
      </c>
      <c r="D101" s="51">
        <v>1E-4</v>
      </c>
      <c r="E101" s="22">
        <f>(C101-C$7)/C$8</f>
        <v>2494.4560478925687</v>
      </c>
      <c r="F101" s="22">
        <f>ROUND(2*E101,0)/2</f>
        <v>2494.5</v>
      </c>
      <c r="G101" s="25">
        <f>C101-(C$7+C$8*F101)</f>
        <v>-2.1716999995987862E-2</v>
      </c>
      <c r="K101" s="22">
        <f>G101</f>
        <v>-2.1716999995987862E-2</v>
      </c>
      <c r="Q101" s="49">
        <f>C101-15018.5</f>
        <v>39184.814400000003</v>
      </c>
      <c r="R101" s="22">
        <f>+(O101-G101)^2</f>
        <v>4.7162808882573684E-4</v>
      </c>
    </row>
    <row r="102" spans="1:18" s="22" customFormat="1" ht="12.95" customHeight="1">
      <c r="A102" s="51" t="s">
        <v>71</v>
      </c>
      <c r="B102" s="9" t="s">
        <v>48</v>
      </c>
      <c r="C102" s="51">
        <v>54433.565199999997</v>
      </c>
      <c r="D102" s="51">
        <v>2.9999999999999997E-4</v>
      </c>
      <c r="E102" s="22">
        <f>(C102-C$7)/C$8</f>
        <v>2960.4507939591908</v>
      </c>
      <c r="F102" s="22">
        <f>ROUND(2*E102,0)/2</f>
        <v>2960.5</v>
      </c>
      <c r="G102" s="25">
        <f>C102-(C$7+C$8*F102)</f>
        <v>-2.4313000001711771E-2</v>
      </c>
      <c r="I102" s="22">
        <f>G102</f>
        <v>-2.4313000001711771E-2</v>
      </c>
      <c r="Q102" s="49">
        <f>C102-15018.5</f>
        <v>39415.065199999997</v>
      </c>
      <c r="R102" s="22">
        <f>+(O102-G102)^2</f>
        <v>5.9112196908323662E-4</v>
      </c>
    </row>
    <row r="103" spans="1:18" s="22" customFormat="1" ht="12.95" customHeight="1">
      <c r="A103" s="10" t="s">
        <v>67</v>
      </c>
      <c r="B103" s="11"/>
      <c r="C103" s="8">
        <v>54789.820800000001</v>
      </c>
      <c r="D103" s="8">
        <v>4.0000000000000002E-4</v>
      </c>
      <c r="E103" s="22">
        <f>(C103-C$7)/C$8</f>
        <v>3681.4612653965019</v>
      </c>
      <c r="F103" s="22">
        <f>ROUND(2*E103,0)/2</f>
        <v>3681.5</v>
      </c>
      <c r="G103" s="25">
        <f>C103-(C$7+C$8*F103)</f>
        <v>-1.9138999996357597E-2</v>
      </c>
      <c r="K103" s="22">
        <f>G103</f>
        <v>-1.9138999996357597E-2</v>
      </c>
      <c r="Q103" s="49">
        <f>C103-15018.5</f>
        <v>39771.320800000001</v>
      </c>
      <c r="R103" s="22">
        <f>+(O103-G103)^2</f>
        <v>3.6630132086057609E-4</v>
      </c>
    </row>
    <row r="104" spans="1:18" s="22" customFormat="1" ht="12.95" customHeight="1">
      <c r="A104" s="52" t="s">
        <v>68</v>
      </c>
      <c r="B104" s="11" t="s">
        <v>44</v>
      </c>
      <c r="C104" s="8">
        <v>54802.906999999999</v>
      </c>
      <c r="D104" s="8">
        <v>2.0000000000000001E-4</v>
      </c>
      <c r="E104" s="22">
        <f>(C104-C$7)/C$8</f>
        <v>3707.9458658668423</v>
      </c>
      <c r="F104" s="22">
        <f>ROUND(2*E104,0)/2</f>
        <v>3708</v>
      </c>
      <c r="G104" s="25">
        <f>C104-(C$7+C$8*F104)</f>
        <v>-2.6747999996587168E-2</v>
      </c>
      <c r="K104" s="22">
        <f>G104</f>
        <v>-2.6747999996587168E-2</v>
      </c>
      <c r="Q104" s="49">
        <f>C104-15018.5</f>
        <v>39784.406999999999</v>
      </c>
      <c r="R104" s="22">
        <f>+(O104-G104)^2</f>
        <v>7.1545550381742716E-4</v>
      </c>
    </row>
    <row r="105" spans="1:18" s="22" customFormat="1" ht="12.95" customHeight="1">
      <c r="A105" s="8" t="s">
        <v>76</v>
      </c>
      <c r="B105" s="11" t="s">
        <v>48</v>
      </c>
      <c r="C105" s="8">
        <v>54831.322500000002</v>
      </c>
      <c r="D105" s="8">
        <v>6.9999999999999999E-4</v>
      </c>
      <c r="E105" s="22">
        <f>(C105-C$7)/C$8</f>
        <v>3765.4547809579417</v>
      </c>
      <c r="F105" s="22">
        <f>ROUND(2*E105,0)/2</f>
        <v>3765.5</v>
      </c>
      <c r="G105" s="25">
        <f>C105-(C$7+C$8*F105)</f>
        <v>-2.2342999996908475E-2</v>
      </c>
      <c r="J105" s="22">
        <f>G105</f>
        <v>-2.2342999996908475E-2</v>
      </c>
      <c r="Q105" s="49">
        <f>C105-15018.5</f>
        <v>39812.822500000002</v>
      </c>
      <c r="R105" s="22">
        <f>+(O105-G105)^2</f>
        <v>4.9920964886185208E-4</v>
      </c>
    </row>
    <row r="106" spans="1:18" s="22" customFormat="1" ht="12.95" customHeight="1">
      <c r="A106" s="8" t="s">
        <v>76</v>
      </c>
      <c r="B106" s="11" t="s">
        <v>48</v>
      </c>
      <c r="C106" s="8">
        <v>54832.311699999998</v>
      </c>
      <c r="D106" s="8">
        <v>5.9999999999999995E-4</v>
      </c>
      <c r="E106" s="22">
        <f>(C106-C$7)/C$8</f>
        <v>3767.4567805288766</v>
      </c>
      <c r="F106" s="22">
        <f>ROUND(2*E106,0)/2</f>
        <v>3767.5</v>
      </c>
      <c r="G106" s="25">
        <f>C106-(C$7+C$8*F106)</f>
        <v>-2.1354999997129198E-2</v>
      </c>
      <c r="J106" s="22">
        <f>G106</f>
        <v>-2.1354999997129198E-2</v>
      </c>
      <c r="Q106" s="49">
        <f>C106-15018.5</f>
        <v>39813.811699999998</v>
      </c>
      <c r="R106" s="22">
        <f>+(O106-G106)^2</f>
        <v>4.5603602487738807E-4</v>
      </c>
    </row>
    <row r="107" spans="1:18" s="22" customFormat="1" ht="12.95" customHeight="1">
      <c r="A107" s="8" t="s">
        <v>76</v>
      </c>
      <c r="B107" s="11" t="s">
        <v>44</v>
      </c>
      <c r="C107" s="8">
        <v>54832.554300000003</v>
      </c>
      <c r="D107" s="8">
        <v>1.1000000000000001E-3</v>
      </c>
      <c r="E107" s="22">
        <f>(C107-C$7)/C$8</f>
        <v>3767.9477682926458</v>
      </c>
      <c r="F107" s="22">
        <f>ROUND(2*E107,0)/2</f>
        <v>3768</v>
      </c>
      <c r="G107" s="25">
        <f>C107-(C$7+C$8*F107)</f>
        <v>-2.5807999991229735E-2</v>
      </c>
      <c r="J107" s="22">
        <f>G107</f>
        <v>-2.5807999991229735E-2</v>
      </c>
      <c r="Q107" s="49">
        <f>C107-15018.5</f>
        <v>39814.054300000003</v>
      </c>
      <c r="R107" s="22">
        <f>+(O107-G107)^2</f>
        <v>6.6605286354731404E-4</v>
      </c>
    </row>
    <row r="108" spans="1:18" s="22" customFormat="1" ht="12.95" customHeight="1">
      <c r="A108" s="8" t="s">
        <v>76</v>
      </c>
      <c r="B108" s="11" t="s">
        <v>48</v>
      </c>
      <c r="C108" s="8">
        <v>54857.506800000003</v>
      </c>
      <c r="D108" s="8">
        <v>4.0000000000000002E-4</v>
      </c>
      <c r="E108" s="22">
        <f>(C108-C$7)/C$8</f>
        <v>3818.4480657996573</v>
      </c>
      <c r="F108" s="22">
        <f>ROUND(2*E108,0)/2</f>
        <v>3818.5</v>
      </c>
      <c r="G108" s="25">
        <f>C108-(C$7+C$8*F108)</f>
        <v>-2.5660999992396683E-2</v>
      </c>
      <c r="J108" s="22">
        <f>G108</f>
        <v>-2.5660999992396683E-2</v>
      </c>
      <c r="Q108" s="49">
        <f>C108-15018.5</f>
        <v>39839.006800000003</v>
      </c>
      <c r="R108" s="22">
        <f>+(O108-G108)^2</f>
        <v>6.5848692060978254E-4</v>
      </c>
    </row>
    <row r="109" spans="1:18" s="22" customFormat="1" ht="12.95" customHeight="1">
      <c r="A109" s="4" t="s">
        <v>75</v>
      </c>
      <c r="B109" s="11" t="s">
        <v>48</v>
      </c>
      <c r="C109" s="8">
        <v>55155.451379999999</v>
      </c>
      <c r="D109" s="8">
        <v>5.0000000000000001E-4</v>
      </c>
      <c r="E109" s="22">
        <f>(C109-C$7)/C$8</f>
        <v>4421.4453578786761</v>
      </c>
      <c r="F109" s="22">
        <f>ROUND(2*E109,0)/2</f>
        <v>4421.5</v>
      </c>
      <c r="G109" s="25">
        <f>C109-(C$7+C$8*F109)</f>
        <v>-2.6999000001524109E-2</v>
      </c>
      <c r="K109" s="22">
        <f>G109</f>
        <v>-2.6999000001524109E-2</v>
      </c>
      <c r="Q109" s="49">
        <f>C109-15018.5</f>
        <v>40136.951379999999</v>
      </c>
      <c r="R109" s="22">
        <f>+(O109-G109)^2</f>
        <v>7.2894600108229881E-4</v>
      </c>
    </row>
    <row r="110" spans="1:18" s="22" customFormat="1" ht="12.95" customHeight="1">
      <c r="A110" s="4" t="s">
        <v>75</v>
      </c>
      <c r="B110" s="11" t="s">
        <v>48</v>
      </c>
      <c r="C110" s="8">
        <v>55155.454279999998</v>
      </c>
      <c r="D110" s="8">
        <v>5.0000000000000001E-4</v>
      </c>
      <c r="E110" s="22">
        <f>(C110-C$7)/C$8</f>
        <v>4421.4512270646392</v>
      </c>
      <c r="F110" s="22">
        <f>ROUND(2*E110,0)/2</f>
        <v>4421.5</v>
      </c>
      <c r="G110" s="25">
        <f>C110-(C$7+C$8*F110)</f>
        <v>-2.4099000002024695E-2</v>
      </c>
      <c r="K110" s="22">
        <f>G110</f>
        <v>-2.4099000002024695E-2</v>
      </c>
      <c r="Q110" s="49">
        <f>C110-15018.5</f>
        <v>40136.954279999998</v>
      </c>
      <c r="R110" s="22">
        <f>+(O110-G110)^2</f>
        <v>5.8076180109758622E-4</v>
      </c>
    </row>
    <row r="111" spans="1:18" s="22" customFormat="1" ht="12.95" customHeight="1">
      <c r="A111" s="4" t="s">
        <v>75</v>
      </c>
      <c r="B111" s="11" t="s">
        <v>48</v>
      </c>
      <c r="C111" s="8">
        <v>55157.430809999998</v>
      </c>
      <c r="D111" s="8">
        <v>2.0000000000000001E-4</v>
      </c>
      <c r="E111" s="22">
        <f>(C111-C$7)/C$8</f>
        <v>4425.4514415935055</v>
      </c>
      <c r="F111" s="22">
        <f>ROUND(2*E111,0)/2</f>
        <v>4425.5</v>
      </c>
      <c r="G111" s="25">
        <f>C111-(C$7+C$8*F111)</f>
        <v>-2.3993000002519693E-2</v>
      </c>
      <c r="K111" s="22">
        <f>G111</f>
        <v>-2.3993000002519693E-2</v>
      </c>
      <c r="Q111" s="49">
        <f>C111-15018.5</f>
        <v>40138.930809999998</v>
      </c>
      <c r="R111" s="22">
        <f>+(O111-G111)^2</f>
        <v>5.7566404912090996E-4</v>
      </c>
    </row>
    <row r="112" spans="1:18" s="22" customFormat="1" ht="12.95" customHeight="1">
      <c r="A112" s="4" t="s">
        <v>75</v>
      </c>
      <c r="B112" s="11" t="s">
        <v>48</v>
      </c>
      <c r="C112" s="8">
        <v>55479.59115</v>
      </c>
      <c r="D112" s="8">
        <v>1E-4</v>
      </c>
      <c r="E112" s="22">
        <f>(C112-C$7)/C$8</f>
        <v>5077.4579746046456</v>
      </c>
      <c r="F112" s="22">
        <f>ROUND(2*E112,0)/2</f>
        <v>5077.5</v>
      </c>
      <c r="G112" s="25">
        <f>C112-(C$7+C$8*F112)</f>
        <v>-2.0764999993843958E-2</v>
      </c>
      <c r="K112" s="22">
        <f>G112</f>
        <v>-2.0764999993843958E-2</v>
      </c>
      <c r="Q112" s="49">
        <f>C112-15018.5</f>
        <v>40461.09115</v>
      </c>
      <c r="R112" s="22">
        <f>+(O112-G112)^2</f>
        <v>4.3118522474433957E-4</v>
      </c>
    </row>
    <row r="113" spans="1:18" s="22" customFormat="1" ht="12.95" customHeight="1">
      <c r="A113" s="4" t="s">
        <v>72</v>
      </c>
      <c r="B113" s="11" t="s">
        <v>44</v>
      </c>
      <c r="C113" s="8">
        <v>55538.884299999998</v>
      </c>
      <c r="D113" s="8">
        <v>5.0000000000000001E-4</v>
      </c>
      <c r="E113" s="22">
        <f>(C113-C$7)/C$8</f>
        <v>5197.4588448632494</v>
      </c>
      <c r="F113" s="22">
        <f>ROUND(2*E113,0)/2</f>
        <v>5197.5</v>
      </c>
      <c r="G113" s="25">
        <f>C113-(C$7+C$8*F113)</f>
        <v>-2.0335000001068693E-2</v>
      </c>
      <c r="K113" s="22">
        <f>G113</f>
        <v>-2.0335000001068693E-2</v>
      </c>
      <c r="Q113" s="49">
        <f>C113-15018.5</f>
        <v>40520.384299999998</v>
      </c>
      <c r="R113" s="22">
        <f>+(O113-G113)^2</f>
        <v>4.1351222504346373E-4</v>
      </c>
    </row>
    <row r="114" spans="1:18" s="22" customFormat="1" ht="12.95" customHeight="1">
      <c r="A114" s="4" t="s">
        <v>75</v>
      </c>
      <c r="B114" s="11" t="s">
        <v>48</v>
      </c>
      <c r="C114" s="8">
        <v>55591.260240000003</v>
      </c>
      <c r="D114" s="8">
        <v>2.9999999999999997E-4</v>
      </c>
      <c r="E114" s="22">
        <f>(C114-C$7)/C$8</f>
        <v>5303.460269658749</v>
      </c>
      <c r="F114" s="22">
        <f>ROUND(2*E114,0)/2</f>
        <v>5303.5</v>
      </c>
      <c r="G114" s="25">
        <f>C114-(C$7+C$8*F114)</f>
        <v>-1.9630999995570164E-2</v>
      </c>
      <c r="K114" s="22">
        <f>G114</f>
        <v>-1.9630999995570164E-2</v>
      </c>
      <c r="Q114" s="49">
        <f>C114-15018.5</f>
        <v>40572.760240000003</v>
      </c>
      <c r="R114" s="22">
        <f>+(O114-G114)^2</f>
        <v>3.8537616082607581E-4</v>
      </c>
    </row>
    <row r="115" spans="1:18" s="22" customFormat="1" ht="12.95" customHeight="1">
      <c r="A115" s="4" t="s">
        <v>75</v>
      </c>
      <c r="B115" s="11" t="s">
        <v>48</v>
      </c>
      <c r="C115" s="8">
        <v>55591.261339999997</v>
      </c>
      <c r="D115" s="8">
        <v>2.9999999999999997E-4</v>
      </c>
      <c r="E115" s="22">
        <f>(C115-C$7)/C$8</f>
        <v>5303.4624959016892</v>
      </c>
      <c r="F115" s="22">
        <f>ROUND(2*E115,0)/2</f>
        <v>5303.5</v>
      </c>
      <c r="G115" s="25">
        <f>C115-(C$7+C$8*F115)</f>
        <v>-1.8531000001530629E-2</v>
      </c>
      <c r="K115" s="22">
        <f>G115</f>
        <v>-1.8531000001530629E-2</v>
      </c>
      <c r="Q115" s="49">
        <f>C115-15018.5</f>
        <v>40572.761339999997</v>
      </c>
      <c r="R115" s="22">
        <f>+(O115-G115)^2</f>
        <v>3.4339796105672818E-4</v>
      </c>
    </row>
    <row r="116" spans="1:18" s="22" customFormat="1" ht="12.95" customHeight="1">
      <c r="A116" s="4" t="s">
        <v>75</v>
      </c>
      <c r="B116" s="11" t="s">
        <v>48</v>
      </c>
      <c r="C116" s="8">
        <v>55621.400560000002</v>
      </c>
      <c r="D116" s="8">
        <v>5.9999999999999995E-4</v>
      </c>
      <c r="E116" s="22">
        <f>(C116-C$7)/C$8</f>
        <v>5364.459974175591</v>
      </c>
      <c r="F116" s="22">
        <f>ROUND(2*E116,0)/2</f>
        <v>5364.5</v>
      </c>
      <c r="G116" s="25">
        <f>C116-(C$7+C$8*F116)</f>
        <v>-1.9776999994064681E-2</v>
      </c>
      <c r="K116" s="22">
        <f>G116</f>
        <v>-1.9776999994064681E-2</v>
      </c>
      <c r="Q116" s="49">
        <f>C116-15018.5</f>
        <v>40602.900560000002</v>
      </c>
      <c r="R116" s="22">
        <f>+(O116-G116)^2</f>
        <v>3.911297287652344E-4</v>
      </c>
    </row>
    <row r="117" spans="1:18" s="22" customFormat="1" ht="12.95" customHeight="1">
      <c r="A117" s="4" t="s">
        <v>75</v>
      </c>
      <c r="B117" s="11" t="s">
        <v>48</v>
      </c>
      <c r="C117" s="8">
        <v>55621.401059999997</v>
      </c>
      <c r="D117" s="8">
        <v>5.9999999999999995E-4</v>
      </c>
      <c r="E117" s="22">
        <f>(C117-C$7)/C$8</f>
        <v>5364.4609861041945</v>
      </c>
      <c r="F117" s="22">
        <f>ROUND(2*E117,0)/2</f>
        <v>5364.5</v>
      </c>
      <c r="G117" s="25">
        <f>C117-(C$7+C$8*F117)</f>
        <v>-1.9276999999419786E-2</v>
      </c>
      <c r="K117" s="22">
        <f>G117</f>
        <v>-1.9276999999419786E-2</v>
      </c>
      <c r="Q117" s="49">
        <f>C117-15018.5</f>
        <v>40602.901059999997</v>
      </c>
      <c r="R117" s="22">
        <f>+(O117-G117)^2</f>
        <v>3.7160272897763044E-4</v>
      </c>
    </row>
    <row r="118" spans="1:18" s="22" customFormat="1" ht="12.95" customHeight="1">
      <c r="A118" s="4" t="s">
        <v>75</v>
      </c>
      <c r="B118" s="11" t="s">
        <v>48</v>
      </c>
      <c r="C118" s="8">
        <v>55621.401660000003</v>
      </c>
      <c r="D118" s="8">
        <v>4.0000000000000002E-4</v>
      </c>
      <c r="E118" s="22">
        <f>(C118-C$7)/C$8</f>
        <v>5364.4622004185458</v>
      </c>
      <c r="F118" s="22">
        <f>ROUND(2*E118,0)/2</f>
        <v>5364.5</v>
      </c>
      <c r="G118" s="25">
        <f>C118-(C$7+C$8*F118)</f>
        <v>-1.8676999992749188E-2</v>
      </c>
      <c r="K118" s="22">
        <f>G118</f>
        <v>-1.8676999992749188E-2</v>
      </c>
      <c r="Q118" s="49">
        <f>C118-15018.5</f>
        <v>40602.901660000003</v>
      </c>
      <c r="R118" s="22">
        <f>+(O118-G118)^2</f>
        <v>3.4883032872915317E-4</v>
      </c>
    </row>
    <row r="119" spans="1:18" s="22" customFormat="1" ht="12.95" customHeight="1">
      <c r="A119" s="8" t="s">
        <v>77</v>
      </c>
      <c r="B119" s="11" t="s">
        <v>48</v>
      </c>
      <c r="C119" s="8">
        <v>55623.377899999999</v>
      </c>
      <c r="D119" s="8">
        <v>8.0000000000000004E-4</v>
      </c>
      <c r="E119" s="22">
        <f>(C119-C$7)/C$8</f>
        <v>5368.4618280288078</v>
      </c>
      <c r="F119" s="22">
        <f>ROUND(2*E119,0)/2</f>
        <v>5368.5</v>
      </c>
      <c r="G119" s="25">
        <f>C119-(C$7+C$8*F119)</f>
        <v>-1.8860999996832106E-2</v>
      </c>
      <c r="J119" s="22">
        <f>G119</f>
        <v>-1.8860999996832106E-2</v>
      </c>
      <c r="Q119" s="49">
        <f>C119-15018.5</f>
        <v>40604.877899999999</v>
      </c>
      <c r="R119" s="22">
        <f>+(O119-G119)^2</f>
        <v>3.5573732088050073E-4</v>
      </c>
    </row>
    <row r="120" spans="1:18" s="22" customFormat="1" ht="12.95" customHeight="1">
      <c r="A120" s="4" t="s">
        <v>78</v>
      </c>
      <c r="B120" s="11" t="s">
        <v>44</v>
      </c>
      <c r="C120" s="8">
        <v>55643.384890000001</v>
      </c>
      <c r="D120" s="8">
        <v>4.0000000000000002E-4</v>
      </c>
      <c r="E120" s="22">
        <f>(C120-C$7)/C$8</f>
        <v>5408.9531193711546</v>
      </c>
      <c r="F120" s="22">
        <f>ROUND(2*E120,0)/2</f>
        <v>5409</v>
      </c>
      <c r="G120" s="25">
        <f>C120-(C$7+C$8*F120)</f>
        <v>-2.3163999998359941E-2</v>
      </c>
      <c r="K120" s="22">
        <f>G120</f>
        <v>-2.3163999998359941E-2</v>
      </c>
      <c r="Q120" s="49">
        <f>C120-15018.5</f>
        <v>40624.884890000001</v>
      </c>
      <c r="R120" s="22">
        <f>+(O120-G120)^2</f>
        <v>5.3657089592401932E-4</v>
      </c>
    </row>
    <row r="121" spans="1:18" s="22" customFormat="1" ht="12.95" customHeight="1">
      <c r="A121" s="4" t="s">
        <v>78</v>
      </c>
      <c r="B121" s="11" t="s">
        <v>44</v>
      </c>
      <c r="C121" s="8">
        <v>55643.38579</v>
      </c>
      <c r="D121" s="8">
        <v>5.0000000000000001E-4</v>
      </c>
      <c r="E121" s="22">
        <f>(C121-C$7)/C$8</f>
        <v>5408.9549408426592</v>
      </c>
      <c r="F121" s="22">
        <f>ROUND(2*E121,0)/2</f>
        <v>5409</v>
      </c>
      <c r="G121" s="25">
        <f>C121-(C$7+C$8*F121)</f>
        <v>-2.226399999926798E-2</v>
      </c>
      <c r="K121" s="22">
        <f>G121</f>
        <v>-2.226399999926798E-2</v>
      </c>
      <c r="Q121" s="49">
        <f>C121-15018.5</f>
        <v>40624.88579</v>
      </c>
      <c r="R121" s="22">
        <f>+(O121-G121)^2</f>
        <v>4.9568569596740463E-4</v>
      </c>
    </row>
    <row r="122" spans="1:18" s="22" customFormat="1" ht="12.95" customHeight="1">
      <c r="A122" s="4" t="s">
        <v>78</v>
      </c>
      <c r="B122" s="11" t="s">
        <v>44</v>
      </c>
      <c r="C122" s="8">
        <v>55643.387390000004</v>
      </c>
      <c r="D122" s="8">
        <v>2.0000000000000001E-4</v>
      </c>
      <c r="E122" s="22">
        <f>(C122-C$7)/C$8</f>
        <v>5408.958179014232</v>
      </c>
      <c r="F122" s="22">
        <f>ROUND(2*E122,0)/2</f>
        <v>5409</v>
      </c>
      <c r="G122" s="25">
        <f>C122-(C$7+C$8*F122)</f>
        <v>-2.0663999996031635E-2</v>
      </c>
      <c r="K122" s="22">
        <f>G122</f>
        <v>-2.0663999996031635E-2</v>
      </c>
      <c r="Q122" s="49">
        <f>C122-15018.5</f>
        <v>40624.887390000004</v>
      </c>
      <c r="R122" s="22">
        <f>+(O122-G122)^2</f>
        <v>4.2700089583599542E-4</v>
      </c>
    </row>
    <row r="123" spans="1:18" s="22" customFormat="1" ht="12.95" customHeight="1">
      <c r="A123" s="4" t="s">
        <v>78</v>
      </c>
      <c r="B123" s="11" t="s">
        <v>44</v>
      </c>
      <c r="C123" s="8">
        <v>55650.301200000002</v>
      </c>
      <c r="D123" s="8">
        <v>4.0000000000000002E-4</v>
      </c>
      <c r="E123" s="22">
        <f>(C123-C$7)/C$8</f>
        <v>5422.9507433627696</v>
      </c>
      <c r="F123" s="22">
        <f>ROUND(2*E123,0)/2</f>
        <v>5423</v>
      </c>
      <c r="G123" s="25">
        <f>C123-(C$7+C$8*F123)</f>
        <v>-2.433799999562325E-2</v>
      </c>
      <c r="K123" s="22">
        <f>G123</f>
        <v>-2.433799999562325E-2</v>
      </c>
      <c r="Q123" s="49">
        <f>C123-15018.5</f>
        <v>40631.801200000002</v>
      </c>
      <c r="R123" s="22">
        <f>+(O123-G123)^2</f>
        <v>5.9233824378695729E-4</v>
      </c>
    </row>
    <row r="124" spans="1:18" s="22" customFormat="1" ht="12.95" customHeight="1">
      <c r="A124" s="4" t="s">
        <v>78</v>
      </c>
      <c r="B124" s="11" t="s">
        <v>44</v>
      </c>
      <c r="C124" s="8">
        <v>55650.301399999997</v>
      </c>
      <c r="D124" s="8">
        <v>5.9999999999999995E-4</v>
      </c>
      <c r="E124" s="22">
        <f>(C124-C$7)/C$8</f>
        <v>5422.9511481342051</v>
      </c>
      <c r="F124" s="22">
        <f>ROUND(2*E124,0)/2</f>
        <v>5423</v>
      </c>
      <c r="G124" s="25">
        <f>C124-(C$7+C$8*F124)</f>
        <v>-2.4138000000675675E-2</v>
      </c>
      <c r="K124" s="22">
        <f>G124</f>
        <v>-2.4138000000675675E-2</v>
      </c>
      <c r="Q124" s="49">
        <f>C124-15018.5</f>
        <v>40631.801399999997</v>
      </c>
      <c r="R124" s="22">
        <f>+(O124-G124)^2</f>
        <v>5.826430440326189E-4</v>
      </c>
    </row>
    <row r="125" spans="1:18" s="22" customFormat="1" ht="12.95" customHeight="1">
      <c r="A125" s="4" t="s">
        <v>78</v>
      </c>
      <c r="B125" s="11" t="s">
        <v>44</v>
      </c>
      <c r="C125" s="8">
        <v>55650.3033</v>
      </c>
      <c r="D125" s="8">
        <v>4.0000000000000002E-4</v>
      </c>
      <c r="E125" s="22">
        <f>(C125-C$7)/C$8</f>
        <v>5422.9549934629458</v>
      </c>
      <c r="F125" s="22">
        <f>ROUND(2*E125,0)/2</f>
        <v>5423</v>
      </c>
      <c r="G125" s="25">
        <f>C125-(C$7+C$8*F125)</f>
        <v>-2.2237999997742008E-2</v>
      </c>
      <c r="K125" s="22">
        <f>G125</f>
        <v>-2.2237999997742008E-2</v>
      </c>
      <c r="Q125" s="49">
        <f>C125-15018.5</f>
        <v>40631.8033</v>
      </c>
      <c r="R125" s="22">
        <f>+(O125-G125)^2</f>
        <v>4.9452864389957357E-4</v>
      </c>
    </row>
    <row r="126" spans="1:18" s="22" customFormat="1" ht="12.95" customHeight="1">
      <c r="A126" s="4" t="s">
        <v>78</v>
      </c>
      <c r="B126" s="11" t="s">
        <v>48</v>
      </c>
      <c r="C126" s="8">
        <v>55916.378620000003</v>
      </c>
      <c r="D126" s="8">
        <v>4.0000000000000002E-4</v>
      </c>
      <c r="E126" s="22">
        <f>(C126-C$7)/C$8</f>
        <v>5961.4534533076021</v>
      </c>
      <c r="F126" s="22">
        <f>ROUND(2*E126,0)/2</f>
        <v>5961.5</v>
      </c>
      <c r="G126" s="25">
        <f>C126-(C$7+C$8*F126)</f>
        <v>-2.2998999993433245E-2</v>
      </c>
      <c r="K126" s="22">
        <f>G126</f>
        <v>-2.2998999993433245E-2</v>
      </c>
      <c r="Q126" s="49">
        <f>C126-15018.5</f>
        <v>40897.878620000003</v>
      </c>
      <c r="R126" s="22">
        <f>+(O126-G126)^2</f>
        <v>5.2895400069794235E-4</v>
      </c>
    </row>
    <row r="127" spans="1:18" s="22" customFormat="1" ht="12.95" customHeight="1">
      <c r="A127" s="4" t="s">
        <v>78</v>
      </c>
      <c r="B127" s="11" t="s">
        <v>48</v>
      </c>
      <c r="C127" s="8">
        <v>55916.37902</v>
      </c>
      <c r="D127" s="8">
        <v>2.9999999999999997E-4</v>
      </c>
      <c r="E127" s="22">
        <f>(C127-C$7)/C$8</f>
        <v>5961.4542628504878</v>
      </c>
      <c r="F127" s="22">
        <f>ROUND(2*E127,0)/2</f>
        <v>5961.5</v>
      </c>
      <c r="G127" s="25">
        <f>C127-(C$7+C$8*F127)</f>
        <v>-2.2598999996262137E-2</v>
      </c>
      <c r="K127" s="22">
        <f>G127</f>
        <v>-2.2598999996262137E-2</v>
      </c>
      <c r="Q127" s="49">
        <f>C127-15018.5</f>
        <v>40897.87902</v>
      </c>
      <c r="R127" s="22">
        <f>+(O127-G127)^2</f>
        <v>5.1071480083105609E-4</v>
      </c>
    </row>
    <row r="128" spans="1:18" s="22" customFormat="1" ht="12.95" customHeight="1">
      <c r="A128" s="4" t="s">
        <v>78</v>
      </c>
      <c r="B128" s="11" t="s">
        <v>48</v>
      </c>
      <c r="C128" s="8">
        <v>55916.379220000003</v>
      </c>
      <c r="D128" s="8">
        <v>4.0000000000000002E-4</v>
      </c>
      <c r="E128" s="22">
        <f>(C128-C$7)/C$8</f>
        <v>5961.4546676219379</v>
      </c>
      <c r="F128" s="22">
        <f>ROUND(2*E128,0)/2</f>
        <v>5961.5</v>
      </c>
      <c r="G128" s="25">
        <f>C128-(C$7+C$8*F128)</f>
        <v>-2.2398999994038604E-2</v>
      </c>
      <c r="K128" s="22">
        <f>G128</f>
        <v>-2.2398999994038604E-2</v>
      </c>
      <c r="Q128" s="49">
        <f>C128-15018.5</f>
        <v>40897.879220000003</v>
      </c>
      <c r="R128" s="22">
        <f>+(O128-G128)^2</f>
        <v>5.0171520073294135E-4</v>
      </c>
    </row>
    <row r="129" spans="1:18" s="22" customFormat="1" ht="12.95" customHeight="1">
      <c r="A129" s="4" t="s">
        <v>78</v>
      </c>
      <c r="B129" s="11" t="s">
        <v>44</v>
      </c>
      <c r="C129" s="8">
        <v>55942.32069</v>
      </c>
      <c r="D129" s="8">
        <v>2.9999999999999997E-4</v>
      </c>
      <c r="E129" s="22">
        <f>(C129-C$7)/C$8</f>
        <v>6013.9564992127262</v>
      </c>
      <c r="F129" s="22">
        <f>ROUND(2*E129,0)/2</f>
        <v>6014</v>
      </c>
      <c r="G129" s="25">
        <f>C129-(C$7+C$8*F129)</f>
        <v>-2.1493999993253965E-2</v>
      </c>
      <c r="K129" s="22">
        <f>G129</f>
        <v>-2.1493999993253965E-2</v>
      </c>
      <c r="O129" s="22">
        <f ca="1">+C$11+C$12*F129</f>
        <v>-3.5369374964936119E-2</v>
      </c>
      <c r="Q129" s="49">
        <f>C129-15018.5</f>
        <v>40923.82069</v>
      </c>
      <c r="R129" s="22">
        <f ca="1">+(O129-G129)^2</f>
        <v>1.9252603060478354E-4</v>
      </c>
    </row>
    <row r="130" spans="1:18" s="22" customFormat="1" ht="12.95" customHeight="1">
      <c r="A130" s="4" t="s">
        <v>78</v>
      </c>
      <c r="B130" s="11" t="s">
        <v>48</v>
      </c>
      <c r="C130" s="8">
        <v>55956.400119999998</v>
      </c>
      <c r="D130" s="8">
        <v>2.0000000000000001E-4</v>
      </c>
      <c r="E130" s="22">
        <f>(C130-C$7)/C$8</f>
        <v>6042.4512553986415</v>
      </c>
      <c r="F130" s="22">
        <f>ROUND(2*E130,0)/2</f>
        <v>6042.5</v>
      </c>
      <c r="G130" s="25">
        <f>C130-(C$7+C$8*F130)</f>
        <v>-2.4084999997285195E-2</v>
      </c>
      <c r="K130" s="22">
        <f>G130</f>
        <v>-2.4084999997285195E-2</v>
      </c>
      <c r="O130" s="22">
        <f ca="1">+C$11+C$12*F130</f>
        <v>-3.5448114395354523E-2</v>
      </c>
      <c r="Q130" s="49">
        <f>C130-15018.5</f>
        <v>40937.900119999998</v>
      </c>
      <c r="R130" s="22">
        <f ca="1">+(O130-G130)^2</f>
        <v>1.2912036882361047E-4</v>
      </c>
    </row>
    <row r="131" spans="1:18" s="22" customFormat="1" ht="12.95" customHeight="1">
      <c r="A131" s="4" t="s">
        <v>79</v>
      </c>
      <c r="B131" s="11" t="s">
        <v>44</v>
      </c>
      <c r="C131" s="8">
        <v>56001.366199999997</v>
      </c>
      <c r="D131" s="8">
        <v>4.0000000000000002E-4</v>
      </c>
      <c r="E131" s="22">
        <f>(C131-C$7)/C$8</f>
        <v>6133.4561814671333</v>
      </c>
      <c r="F131" s="22">
        <f>ROUND(2*E131,0)/2</f>
        <v>6133.5</v>
      </c>
      <c r="G131" s="25">
        <f>C131-(C$7+C$8*F131)</f>
        <v>-2.1651000002748333E-2</v>
      </c>
      <c r="J131" s="22">
        <f>G131</f>
        <v>-2.1651000002748333E-2</v>
      </c>
      <c r="O131" s="22">
        <f ca="1">+C$11+C$12*F131</f>
        <v>-3.5699528015286974E-2</v>
      </c>
      <c r="Q131" s="49">
        <f>C131-15018.5</f>
        <v>40982.866199999997</v>
      </c>
      <c r="R131" s="22">
        <f ca="1">+(O131-G131)^2</f>
        <v>1.9736113931908292E-4</v>
      </c>
    </row>
    <row r="132" spans="1:18" s="22" customFormat="1" ht="12.95" customHeight="1">
      <c r="A132" s="4" t="s">
        <v>78</v>
      </c>
      <c r="B132" s="11" t="s">
        <v>48</v>
      </c>
      <c r="C132" s="8">
        <v>56247.422550000003</v>
      </c>
      <c r="D132" s="8">
        <v>5.0000000000000001E-4</v>
      </c>
      <c r="E132" s="22">
        <f>(C132-C$7)/C$8</f>
        <v>6631.4391041598474</v>
      </c>
      <c r="F132" s="22">
        <f>ROUND(2*E132,0)/2</f>
        <v>6631.5</v>
      </c>
      <c r="G132" s="25">
        <f>C132-(C$7+C$8*F132)</f>
        <v>-3.0088999992585741E-2</v>
      </c>
      <c r="K132" s="22">
        <f>G132</f>
        <v>-3.0088999992585741E-2</v>
      </c>
      <c r="O132" s="22">
        <f ca="1">+C$11+C$12*F132</f>
        <v>-3.7075395957334903E-2</v>
      </c>
      <c r="Q132" s="49">
        <f>C132-15018.5</f>
        <v>41228.922550000003</v>
      </c>
      <c r="R132" s="22">
        <f ca="1">+(O132-G132)^2</f>
        <v>4.8809728576263373E-5</v>
      </c>
    </row>
    <row r="133" spans="1:18" s="22" customFormat="1" ht="12.95" customHeight="1">
      <c r="A133" s="4" t="s">
        <v>78</v>
      </c>
      <c r="B133" s="11" t="s">
        <v>48</v>
      </c>
      <c r="C133" s="8">
        <v>56247.424339999998</v>
      </c>
      <c r="D133" s="8">
        <v>2.9999999999999997E-4</v>
      </c>
      <c r="E133" s="22">
        <f>(C133-C$7)/C$8</f>
        <v>6631.4427268642767</v>
      </c>
      <c r="F133" s="22">
        <f>ROUND(2*E133,0)/2</f>
        <v>6631.5</v>
      </c>
      <c r="G133" s="25">
        <f>C133-(C$7+C$8*F133)</f>
        <v>-2.8298999997787178E-2</v>
      </c>
      <c r="K133" s="22">
        <f>G133</f>
        <v>-2.8298999997787178E-2</v>
      </c>
      <c r="O133" s="22">
        <f ca="1">+C$11+C$12*F133</f>
        <v>-3.7075395957334903E-2</v>
      </c>
      <c r="Q133" s="49">
        <f>C133-15018.5</f>
        <v>41228.924339999998</v>
      </c>
      <c r="R133" s="22">
        <f ca="1">+(O133-G133)^2</f>
        <v>7.7025126038765635E-5</v>
      </c>
    </row>
    <row r="134" spans="1:18" s="22" customFormat="1" ht="12.95" customHeight="1">
      <c r="A134" s="4" t="s">
        <v>78</v>
      </c>
      <c r="B134" s="11" t="s">
        <v>48</v>
      </c>
      <c r="C134" s="8">
        <v>56247.425219999997</v>
      </c>
      <c r="D134" s="8">
        <v>5.0000000000000001E-4</v>
      </c>
      <c r="E134" s="22">
        <f>(C134-C$7)/C$8</f>
        <v>6631.4445078586377</v>
      </c>
      <c r="F134" s="22">
        <f>ROUND(2*E134,0)/2</f>
        <v>6631.5</v>
      </c>
      <c r="G134" s="25">
        <f>C134-(C$7+C$8*F134)</f>
        <v>-2.7418999998189975E-2</v>
      </c>
      <c r="K134" s="22">
        <f>G134</f>
        <v>-2.7418999998189975E-2</v>
      </c>
      <c r="O134" s="22">
        <f ca="1">+C$11+C$12*F134</f>
        <v>-3.7075395957334903E-2</v>
      </c>
      <c r="Q134" s="49">
        <f>C134-15018.5</f>
        <v>41228.925219999997</v>
      </c>
      <c r="R134" s="22">
        <f ca="1">+(O134-G134)^2</f>
        <v>9.3245982919790501E-5</v>
      </c>
    </row>
    <row r="135" spans="1:18" s="22" customFormat="1" ht="12.95" customHeight="1">
      <c r="A135" s="8" t="s">
        <v>80</v>
      </c>
      <c r="B135" s="11" t="s">
        <v>48</v>
      </c>
      <c r="C135" s="8">
        <v>56334.388500000001</v>
      </c>
      <c r="D135" s="8">
        <v>3.0000000000000001E-3</v>
      </c>
      <c r="E135" s="22">
        <f>(C135-C$7)/C$8</f>
        <v>6807.4457707455558</v>
      </c>
      <c r="F135" s="22">
        <f>ROUND(2*E135,0)/2</f>
        <v>6807.5</v>
      </c>
      <c r="G135" s="25">
        <f>C135-(C$7+C$8*F135)</f>
        <v>-2.6794999997946434E-2</v>
      </c>
      <c r="J135" s="22">
        <f>G135</f>
        <v>-2.6794999997946434E-2</v>
      </c>
      <c r="O135" s="22">
        <f ca="1">+C$11+C$12*F135</f>
        <v>-3.7561646475006455E-2</v>
      </c>
      <c r="Q135" s="49">
        <f>C135-15018.5</f>
        <v>41315.888500000001</v>
      </c>
      <c r="R135" s="22">
        <f ca="1">+(O135-G135)^2</f>
        <v>1.1592067636198896E-4</v>
      </c>
    </row>
    <row r="136" spans="1:18" s="22" customFormat="1" ht="12.95" customHeight="1">
      <c r="A136" s="8" t="s">
        <v>80</v>
      </c>
      <c r="B136" s="11" t="s">
        <v>48</v>
      </c>
      <c r="C136" s="8">
        <v>56355.385900000001</v>
      </c>
      <c r="D136" s="8">
        <v>5.0000000000000001E-4</v>
      </c>
      <c r="E136" s="22">
        <f>(C136-C$7)/C$8</f>
        <v>6849.9415105260896</v>
      </c>
      <c r="F136" s="22">
        <f>ROUND(2*E136,0)/2</f>
        <v>6850</v>
      </c>
      <c r="G136" s="25">
        <f>C136-(C$7+C$8*F136)</f>
        <v>-2.8899999997520354E-2</v>
      </c>
      <c r="J136" s="22">
        <f>G136</f>
        <v>-2.8899999997520354E-2</v>
      </c>
      <c r="O136" s="22">
        <f ca="1">+C$11+C$12*F136</f>
        <v>-3.7679064923876016E-2</v>
      </c>
      <c r="Q136" s="49">
        <f>C136-15018.5</f>
        <v>41336.885900000001</v>
      </c>
      <c r="R136" s="22">
        <f ca="1">+(O136-G136)^2</f>
        <v>7.7071980981168145E-5</v>
      </c>
    </row>
    <row r="137" spans="1:18" s="22" customFormat="1" ht="12.95" customHeight="1">
      <c r="A137" s="8" t="s">
        <v>82</v>
      </c>
      <c r="B137" s="11" t="s">
        <v>44</v>
      </c>
      <c r="C137" s="66">
        <v>56597.491119999999</v>
      </c>
      <c r="D137" s="8">
        <v>1.1000000000000001E-3</v>
      </c>
      <c r="E137" s="22">
        <f>(C137-C$7)/C$8</f>
        <v>7339.9279102055052</v>
      </c>
      <c r="F137" s="22">
        <f>ROUND(2*E137,0)/2</f>
        <v>7340</v>
      </c>
      <c r="G137" s="25">
        <f>C137-(C$7+C$8*F137)</f>
        <v>-3.56199999951059E-2</v>
      </c>
      <c r="K137" s="22">
        <f>G137</f>
        <v>-3.56199999951059E-2</v>
      </c>
      <c r="O137" s="22">
        <f ca="1">+C$11+C$12*F137</f>
        <v>-3.9032830569666138E-2</v>
      </c>
      <c r="Q137" s="49">
        <f>C137-15018.5</f>
        <v>41578.991119999999</v>
      </c>
      <c r="R137" s="22">
        <f ca="1">+(O137-G137)^2</f>
        <v>1.1647412530653166E-5</v>
      </c>
    </row>
    <row r="138" spans="1:18" s="22" customFormat="1" ht="12.95" customHeight="1">
      <c r="A138" s="8" t="s">
        <v>82</v>
      </c>
      <c r="B138" s="11" t="s">
        <v>44</v>
      </c>
      <c r="C138" s="66">
        <v>56602.435590000001</v>
      </c>
      <c r="D138" s="8">
        <v>2.0000000000000001E-4</v>
      </c>
      <c r="E138" s="22">
        <f>(C138-C$7)/C$8</f>
        <v>7349.9348115586608</v>
      </c>
      <c r="F138" s="22">
        <f>ROUND(2*E138,0)/2</f>
        <v>7350</v>
      </c>
      <c r="G138" s="25">
        <f>C138-(C$7+C$8*F138)</f>
        <v>-3.2209999997576233E-2</v>
      </c>
      <c r="K138" s="22">
        <f>G138</f>
        <v>-3.2209999997576233E-2</v>
      </c>
      <c r="O138" s="22">
        <f ca="1">+C$11+C$12*F138</f>
        <v>-3.9060458439988385E-2</v>
      </c>
      <c r="Q138" s="49">
        <f>C138-15018.5</f>
        <v>41583.935590000001</v>
      </c>
      <c r="R138" s="22">
        <f ca="1">+(O138-G138)^2</f>
        <v>4.692878087121593E-5</v>
      </c>
    </row>
    <row r="139" spans="1:18" s="22" customFormat="1" ht="12.95" customHeight="1">
      <c r="A139" s="8" t="s">
        <v>82</v>
      </c>
      <c r="B139" s="11" t="s">
        <v>44</v>
      </c>
      <c r="C139" s="66">
        <v>56692.361720000001</v>
      </c>
      <c r="D139" s="8">
        <v>2.0000000000000001E-4</v>
      </c>
      <c r="E139" s="22">
        <f>(C139-C$7)/C$8</f>
        <v>7531.9324598365602</v>
      </c>
      <c r="F139" s="22">
        <f>ROUND(2*E139,0)/2</f>
        <v>7532</v>
      </c>
      <c r="G139" s="25">
        <f>C139-(C$7+C$8*F139)</f>
        <v>-3.337199999805307E-2</v>
      </c>
      <c r="K139" s="22">
        <f>G139</f>
        <v>-3.337199999805307E-2</v>
      </c>
      <c r="O139" s="22">
        <f ca="1">+C$11+C$12*F139</f>
        <v>-3.9563285679853288E-2</v>
      </c>
      <c r="Q139" s="49">
        <f>C139-15018.5</f>
        <v>41673.861720000001</v>
      </c>
      <c r="R139" s="22">
        <f ca="1">+(O139-G139)^2</f>
        <v>3.8332018393664391E-5</v>
      </c>
    </row>
    <row r="140" spans="1:18" s="22" customFormat="1" ht="12.95" customHeight="1">
      <c r="A140" s="8" t="s">
        <v>82</v>
      </c>
      <c r="B140" s="11" t="s">
        <v>44</v>
      </c>
      <c r="C140" s="66">
        <v>56692.362079999999</v>
      </c>
      <c r="D140" s="8">
        <v>2.0000000000000001E-4</v>
      </c>
      <c r="E140" s="22">
        <f>(C140-C$7)/C$8</f>
        <v>7531.9331884251596</v>
      </c>
      <c r="F140" s="22">
        <f>ROUND(2*E140,0)/2</f>
        <v>7532</v>
      </c>
      <c r="G140" s="25">
        <f>C140-(C$7+C$8*F140)</f>
        <v>-3.3011999999871477E-2</v>
      </c>
      <c r="K140" s="22">
        <f>G140</f>
        <v>-3.3011999999871477E-2</v>
      </c>
      <c r="O140" s="22">
        <f ca="1">+C$11+C$12*F140</f>
        <v>-3.9563285679853288E-2</v>
      </c>
      <c r="Q140" s="49">
        <f>C140-15018.5</f>
        <v>41673.862079999999</v>
      </c>
      <c r="R140" s="22">
        <f ca="1">+(O140-G140)^2</f>
        <v>4.2919344060734737E-5</v>
      </c>
    </row>
    <row r="141" spans="1:18" s="22" customFormat="1" ht="12.95" customHeight="1">
      <c r="A141" s="8" t="s">
        <v>82</v>
      </c>
      <c r="B141" s="11" t="s">
        <v>44</v>
      </c>
      <c r="C141" s="66">
        <v>56693.347710000002</v>
      </c>
      <c r="D141" s="8">
        <v>4.0000000000000002E-4</v>
      </c>
      <c r="E141" s="22">
        <f>(C141-C$7)/C$8</f>
        <v>7533.9279628258</v>
      </c>
      <c r="F141" s="22">
        <f>ROUND(2*E141,0)/2</f>
        <v>7534</v>
      </c>
      <c r="G141" s="25">
        <f>C141-(C$7+C$8*F141)</f>
        <v>-3.5593999993579928E-2</v>
      </c>
      <c r="K141" s="22">
        <f>G141</f>
        <v>-3.5593999993579928E-2</v>
      </c>
      <c r="O141" s="22">
        <f ca="1">+C$11+C$12*F141</f>
        <v>-3.9568811253917743E-2</v>
      </c>
      <c r="Q141" s="49">
        <f>C141-15018.5</f>
        <v>41674.847710000002</v>
      </c>
      <c r="R141" s="22">
        <f ca="1">+(O141-G141)^2</f>
        <v>1.5799124555308293E-5</v>
      </c>
    </row>
    <row r="142" spans="1:18" s="22" customFormat="1" ht="12.95" customHeight="1">
      <c r="A142" s="8" t="s">
        <v>82</v>
      </c>
      <c r="B142" s="11" t="s">
        <v>44</v>
      </c>
      <c r="C142" s="66">
        <v>56693.348639999997</v>
      </c>
      <c r="D142" s="8">
        <v>2.0000000000000001E-4</v>
      </c>
      <c r="E142" s="22">
        <f>(C142-C$7)/C$8</f>
        <v>7533.9298450130118</v>
      </c>
      <c r="F142" s="22">
        <f>ROUND(2*E142,0)/2</f>
        <v>7534</v>
      </c>
      <c r="G142" s="25">
        <f>C142-(C$7+C$8*F142)</f>
        <v>-3.466399999888381E-2</v>
      </c>
      <c r="K142" s="22">
        <f>G142</f>
        <v>-3.466399999888381E-2</v>
      </c>
      <c r="O142" s="22">
        <f ca="1">+C$11+C$12*F142</f>
        <v>-3.9568811253917743E-2</v>
      </c>
      <c r="Q142" s="49">
        <f>C142-15018.5</f>
        <v>41674.848639999997</v>
      </c>
      <c r="R142" s="22">
        <f ca="1">+(O142-G142)^2</f>
        <v>2.405717344750755E-5</v>
      </c>
    </row>
    <row r="143" spans="1:18" s="22" customFormat="1" ht="12.95" customHeight="1">
      <c r="A143" s="8" t="s">
        <v>82</v>
      </c>
      <c r="B143" s="11" t="s">
        <v>48</v>
      </c>
      <c r="C143" s="66">
        <v>56712.370770000001</v>
      </c>
      <c r="D143" s="8">
        <v>2.0000000000000001E-4</v>
      </c>
      <c r="E143" s="22">
        <f>(C143-C$7)/C$8</f>
        <v>7572.427920324797</v>
      </c>
      <c r="F143" s="22">
        <f>ROUND(2*E143,0)/2</f>
        <v>7572.5</v>
      </c>
      <c r="G143" s="25">
        <f>C143-(C$7+C$8*F143)</f>
        <v>-3.5614999993413221E-2</v>
      </c>
      <c r="K143" s="22">
        <f>G143</f>
        <v>-3.5614999993413221E-2</v>
      </c>
      <c r="O143" s="22">
        <f ca="1">+C$11+C$12*F143</f>
        <v>-3.9675178554658394E-2</v>
      </c>
      <c r="Q143" s="49">
        <f>C143-15018.5</f>
        <v>41693.870770000001</v>
      </c>
      <c r="R143" s="22">
        <f ca="1">+(O143-G143)^2</f>
        <v>1.6485049949194922E-5</v>
      </c>
    </row>
    <row r="144" spans="1:18" s="22" customFormat="1" ht="12.95" customHeight="1">
      <c r="A144" s="51" t="s">
        <v>81</v>
      </c>
      <c r="B144" s="9" t="s">
        <v>48</v>
      </c>
      <c r="C144" s="51">
        <v>56713.359199999999</v>
      </c>
      <c r="D144" s="51">
        <v>1.9E-3</v>
      </c>
      <c r="E144" s="22">
        <f>(C144-C$7)/C$8</f>
        <v>7574.4283615256682</v>
      </c>
      <c r="F144" s="22">
        <f>ROUND(2*E144,0)/2</f>
        <v>7574.5</v>
      </c>
      <c r="G144" s="25">
        <f>C144-(C$7+C$8*F144)</f>
        <v>-3.539699999964796E-2</v>
      </c>
      <c r="J144" s="22">
        <f>G144</f>
        <v>-3.539699999964796E-2</v>
      </c>
      <c r="O144" s="22">
        <f ca="1">+C$11+C$12*F144</f>
        <v>-3.9680704128722849E-2</v>
      </c>
      <c r="Q144" s="49">
        <f>C144-15018.5</f>
        <v>41694.859199999999</v>
      </c>
      <c r="R144" s="22">
        <f ca="1">+(O144-G144)^2</f>
        <v>1.8350121065453254E-5</v>
      </c>
    </row>
    <row r="145" spans="1:18" s="22" customFormat="1" ht="12.95" customHeight="1">
      <c r="A145" s="51" t="s">
        <v>81</v>
      </c>
      <c r="B145" s="9" t="s">
        <v>48</v>
      </c>
      <c r="C145" s="51">
        <v>56734.359400000001</v>
      </c>
      <c r="D145" s="51">
        <v>2E-3</v>
      </c>
      <c r="E145" s="22">
        <f>(C145-C$7)/C$8</f>
        <v>7616.9297681064463</v>
      </c>
      <c r="F145" s="22">
        <f>ROUND(2*E145,0)/2</f>
        <v>7617</v>
      </c>
      <c r="G145" s="25">
        <f>C145-(C$7+C$8*F145)</f>
        <v>-3.4701999997196253E-2</v>
      </c>
      <c r="J145" s="22">
        <f>G145</f>
        <v>-3.4701999997196253E-2</v>
      </c>
      <c r="O145" s="22">
        <f ca="1">+C$11+C$12*F145</f>
        <v>-3.9798122577592396E-2</v>
      </c>
      <c r="Q145" s="49">
        <f>C145-15018.5</f>
        <v>41715.859400000001</v>
      </c>
      <c r="R145" s="22">
        <f ca="1">+(O145-G145)^2</f>
        <v>2.5970465354423436E-5</v>
      </c>
    </row>
    <row r="146" spans="1:18" s="22" customFormat="1" ht="12.95" customHeight="1">
      <c r="A146" s="53" t="s">
        <v>84</v>
      </c>
      <c r="B146" s="54"/>
      <c r="C146" s="53">
        <v>57089.366600000001</v>
      </c>
      <c r="D146" s="53">
        <v>1.4E-3</v>
      </c>
      <c r="E146" s="55">
        <f>(C146-C$7)/C$8</f>
        <v>8335.4136561790474</v>
      </c>
      <c r="F146" s="22">
        <f>ROUND(2*E146,0)/2</f>
        <v>8335.5</v>
      </c>
      <c r="G146" s="25">
        <f>C146-(C$7+C$8*F146)</f>
        <v>-4.2662999992899131E-2</v>
      </c>
      <c r="J146" s="22">
        <f>G146</f>
        <v>-4.2662999992899131E-2</v>
      </c>
      <c r="O146" s="22">
        <f ca="1">+C$11+C$12*F146</f>
        <v>-4.1783185060245878E-2</v>
      </c>
      <c r="Q146" s="49">
        <f>C146-15018.5</f>
        <v>42070.866600000001</v>
      </c>
      <c r="R146" s="22">
        <f ca="1">+(O146-G146)^2</f>
        <v>7.740743157196478E-7</v>
      </c>
    </row>
    <row r="147" spans="1:18" s="22" customFormat="1" ht="12.95" customHeight="1">
      <c r="A147" s="29" t="s">
        <v>83</v>
      </c>
      <c r="B147" s="54"/>
      <c r="C147" s="53">
        <v>57372.734351096988</v>
      </c>
      <c r="D147" s="53">
        <v>5.0000000000000001E-4</v>
      </c>
      <c r="E147" s="55">
        <f>(C147-C$7)/C$8</f>
        <v>8908.9095277065862</v>
      </c>
      <c r="F147" s="22">
        <f>ROUND(2*E147,0)/2</f>
        <v>8909</v>
      </c>
      <c r="G147" s="25">
        <f>C147-(C$7+C$8*F147)</f>
        <v>-4.470290301105706E-2</v>
      </c>
      <c r="K147" s="22">
        <f>G147</f>
        <v>-4.470290301105706E-2</v>
      </c>
      <c r="O147" s="22">
        <f ca="1">+C$11+C$12*F147</f>
        <v>-4.3367643423226777E-2</v>
      </c>
      <c r="Q147" s="49">
        <f>C147-15018.5</f>
        <v>42354.234351096988</v>
      </c>
      <c r="R147" s="22">
        <f ca="1">+(O147-G147)^2</f>
        <v>1.7829181668926966E-6</v>
      </c>
    </row>
    <row r="148" spans="1:18" s="22" customFormat="1" ht="12.95" customHeight="1">
      <c r="A148" s="56" t="s">
        <v>5</v>
      </c>
      <c r="B148" s="57" t="s">
        <v>48</v>
      </c>
      <c r="C148" s="67">
        <v>57383.361100000002</v>
      </c>
      <c r="D148" s="67">
        <v>3.5000000000000001E-3</v>
      </c>
      <c r="E148" s="55">
        <f>(C148-C$7)/C$8</f>
        <v>8930.4165502948854</v>
      </c>
      <c r="F148" s="22">
        <f>ROUND(2*E148,0)/2</f>
        <v>8930.5</v>
      </c>
      <c r="G148" s="25">
        <f>C148-(C$7+C$8*F148)</f>
        <v>-4.123299999628216E-2</v>
      </c>
      <c r="K148" s="22">
        <f>G148</f>
        <v>-4.123299999628216E-2</v>
      </c>
      <c r="O148" s="22">
        <f ca="1">+C$11+C$12*F148</f>
        <v>-4.3427043344419609E-2</v>
      </c>
      <c r="Q148" s="49">
        <f>C148-15018.5</f>
        <v>42364.861100000002</v>
      </c>
      <c r="R148" s="22">
        <f ca="1">+(O148-G148)^2</f>
        <v>4.8138262135061874E-6</v>
      </c>
    </row>
    <row r="149" spans="1:18" s="22" customFormat="1" ht="12.95" customHeight="1">
      <c r="A149" s="56" t="s">
        <v>5</v>
      </c>
      <c r="B149" s="57" t="s">
        <v>48</v>
      </c>
      <c r="C149" s="67">
        <v>57383.605499999998</v>
      </c>
      <c r="D149" s="67">
        <v>2.2000000000000001E-3</v>
      </c>
      <c r="E149" s="55">
        <f>(C149-C$7)/C$8</f>
        <v>8930.9111810016493</v>
      </c>
      <c r="F149" s="22">
        <f>ROUND(2*E149,0)/2</f>
        <v>8931</v>
      </c>
      <c r="G149" s="25">
        <f>C149-(C$7+C$8*F149)</f>
        <v>-4.3885999999474734E-2</v>
      </c>
      <c r="K149" s="22">
        <f>G149</f>
        <v>-4.3885999999474734E-2</v>
      </c>
      <c r="O149" s="22">
        <f ca="1">+C$11+C$12*F149</f>
        <v>-4.342842473793572E-2</v>
      </c>
      <c r="Q149" s="49">
        <f>C149-15018.5</f>
        <v>42365.105499999998</v>
      </c>
      <c r="R149" s="22">
        <f ca="1">+(O149-G149)^2</f>
        <v>2.0937511997249744E-7</v>
      </c>
    </row>
    <row r="150" spans="1:18" s="22" customFormat="1" ht="12.95" customHeight="1">
      <c r="A150" s="58" t="s">
        <v>1</v>
      </c>
      <c r="B150" s="59" t="s">
        <v>44</v>
      </c>
      <c r="C150" s="58">
        <v>57732.925999999999</v>
      </c>
      <c r="D150" s="58" t="s">
        <v>100</v>
      </c>
      <c r="E150" s="55">
        <f>(C150-C$7)/C$8</f>
        <v>9637.8860001700086</v>
      </c>
      <c r="F150" s="22">
        <f>ROUND(2*E150,0)/2</f>
        <v>9638</v>
      </c>
      <c r="G150" s="25">
        <f>C150-(C$7+C$8*F150)</f>
        <v>-5.632799999875715E-2</v>
      </c>
      <c r="K150" s="22">
        <f>G150</f>
        <v>-5.632799999875715E-2</v>
      </c>
      <c r="O150" s="22">
        <f ca="1">+C$11+C$12*F150</f>
        <v>-4.5381715169718617E-2</v>
      </c>
      <c r="Q150" s="49">
        <f>C150-15018.5</f>
        <v>42714.425999999999</v>
      </c>
      <c r="R150" s="22">
        <f ca="1">+(O150-G150)^2</f>
        <v>1.1982115155843914E-4</v>
      </c>
    </row>
    <row r="151" spans="1:18" s="22" customFormat="1" ht="12.95" customHeight="1">
      <c r="A151" s="58" t="s">
        <v>1</v>
      </c>
      <c r="B151" s="59" t="s">
        <v>48</v>
      </c>
      <c r="C151" s="58">
        <v>57733.174400000004</v>
      </c>
      <c r="D151" s="58" t="s">
        <v>100</v>
      </c>
      <c r="E151" s="55">
        <f>(C151-C$7)/C$8</f>
        <v>9638.388726305704</v>
      </c>
      <c r="F151" s="22">
        <f>ROUND(2*E151,0)/2</f>
        <v>9638.5</v>
      </c>
      <c r="G151" s="25">
        <f>C151-(C$7+C$8*F151)</f>
        <v>-5.4980999993858859E-2</v>
      </c>
      <c r="K151" s="22">
        <f>G151</f>
        <v>-5.4980999993858859E-2</v>
      </c>
      <c r="O151" s="22">
        <f ca="1">+C$11+C$12*F151</f>
        <v>-4.5383096563234734E-2</v>
      </c>
      <c r="Q151" s="49">
        <f>C151-15018.5</f>
        <v>42714.674400000004</v>
      </c>
      <c r="R151" s="22">
        <f ca="1">+(O151-G151)^2</f>
        <v>9.2119750263586341E-5</v>
      </c>
    </row>
    <row r="152" spans="1:18" s="22" customFormat="1" ht="12.95" customHeight="1">
      <c r="A152" s="60" t="s">
        <v>105</v>
      </c>
      <c r="B152" s="61" t="s">
        <v>48</v>
      </c>
      <c r="C152" s="68">
        <v>57762.327209999785</v>
      </c>
      <c r="D152" s="68">
        <v>2.0000000000000001E-4</v>
      </c>
      <c r="E152" s="55">
        <f>(C152-C$7)/C$8</f>
        <v>9697.3898515698802</v>
      </c>
      <c r="F152" s="22">
        <f>ROUND(2*E152,0)/2</f>
        <v>9697.5</v>
      </c>
      <c r="G152" s="25">
        <f>C152-(C$7+C$8*F152)</f>
        <v>-5.4425000213086605E-2</v>
      </c>
      <c r="K152" s="22">
        <f>G152</f>
        <v>-5.4425000213086605E-2</v>
      </c>
      <c r="O152" s="22">
        <f ca="1">+C$11+C$12*F152</f>
        <v>-4.5546100998135997E-2</v>
      </c>
      <c r="Q152" s="49">
        <f>C152-15018.5</f>
        <v>42743.827209999785</v>
      </c>
      <c r="R152" s="22">
        <f ca="1">+(O152-G152)^2</f>
        <v>7.8834851269250536E-5</v>
      </c>
    </row>
    <row r="153" spans="1:18" s="22" customFormat="1" ht="12.95" customHeight="1">
      <c r="A153" s="29" t="s">
        <v>87</v>
      </c>
      <c r="B153" s="54"/>
      <c r="C153" s="53">
        <v>57798.640500000001</v>
      </c>
      <c r="D153" s="53">
        <v>2.9999999999999997E-4</v>
      </c>
      <c r="E153" s="55">
        <f>(C153-C$7)/C$8</f>
        <v>9770.8827660461611</v>
      </c>
      <c r="F153" s="22">
        <f>ROUND(2*E153,0)/2</f>
        <v>9771</v>
      </c>
      <c r="G153" s="25">
        <f>C153-(C$7+C$8*F153)</f>
        <v>-5.7925999994040467E-2</v>
      </c>
      <c r="K153" s="22">
        <f>G153</f>
        <v>-5.7925999994040467E-2</v>
      </c>
      <c r="O153" s="22">
        <f ca="1">+C$11+C$12*F153</f>
        <v>-4.5749165845004512E-2</v>
      </c>
      <c r="Q153" s="49">
        <f>C153-15018.5</f>
        <v>42780.140500000001</v>
      </c>
      <c r="R153" s="22">
        <f ca="1">+(O153-G153)^2</f>
        <v>1.4827528989312818E-4</v>
      </c>
    </row>
    <row r="154" spans="1:18" s="22" customFormat="1" ht="12.95" customHeight="1">
      <c r="A154" s="60" t="s">
        <v>105</v>
      </c>
      <c r="B154" s="61" t="s">
        <v>44</v>
      </c>
      <c r="C154" s="68">
        <v>57828.289880000055</v>
      </c>
      <c r="D154" s="68">
        <v>8.0000000000000004E-4</v>
      </c>
      <c r="E154" s="55">
        <f>(C154-C$7)/C$8</f>
        <v>9830.8888780951002</v>
      </c>
      <c r="F154" s="22">
        <f>ROUND(2*E154,0)/2</f>
        <v>9831</v>
      </c>
      <c r="G154" s="25">
        <f>C154-(C$7+C$8*F154)</f>
        <v>-5.4905999939364847E-2</v>
      </c>
      <c r="K154" s="22">
        <f>G154</f>
        <v>-5.4905999939364847E-2</v>
      </c>
      <c r="O154" s="22">
        <f ca="1">+C$11+C$12*F154</f>
        <v>-4.5914933066938002E-2</v>
      </c>
      <c r="Q154" s="49">
        <f>C154-15018.5</f>
        <v>42809.789880000055</v>
      </c>
      <c r="R154" s="22">
        <f ca="1">+(O154-G154)^2</f>
        <v>8.0839283504451445E-5</v>
      </c>
    </row>
    <row r="155" spans="1:18" s="22" customFormat="1" ht="12.95" customHeight="1">
      <c r="A155" s="29" t="s">
        <v>101</v>
      </c>
      <c r="B155" s="54"/>
      <c r="C155" s="53">
        <v>58396.001600000003</v>
      </c>
      <c r="D155" s="53">
        <v>2.9999999999999997E-4</v>
      </c>
      <c r="E155" s="55">
        <f>(C155-C$7)/C$8</f>
        <v>10979.856346613897</v>
      </c>
      <c r="F155" s="22">
        <f>ROUND(2*E155,0)/2</f>
        <v>10980</v>
      </c>
      <c r="G155" s="25">
        <f>C155-(C$7+C$8*F155)</f>
        <v>-7.0979999996779952E-2</v>
      </c>
      <c r="K155" s="22">
        <f>G155</f>
        <v>-7.0979999996779952E-2</v>
      </c>
      <c r="O155" s="22">
        <f ca="1">+C$11+C$12*F155</f>
        <v>-4.9089375366964241E-2</v>
      </c>
      <c r="Q155" s="49">
        <f>C155-15018.5</f>
        <v>43377.501600000003</v>
      </c>
      <c r="R155" s="22">
        <f ca="1">+(O155-G155)^2</f>
        <v>4.7919944668349421E-4</v>
      </c>
    </row>
    <row r="156" spans="1:18" s="22" customFormat="1" ht="12.95" customHeight="1">
      <c r="A156" s="19" t="s">
        <v>106</v>
      </c>
      <c r="B156" s="20" t="s">
        <v>48</v>
      </c>
      <c r="C156" s="69">
        <v>58396.001600000003</v>
      </c>
      <c r="D156" s="70">
        <v>2.9999999999999997E-4</v>
      </c>
      <c r="E156" s="55">
        <f>(C156-C$7)/C$8</f>
        <v>10979.856346613897</v>
      </c>
      <c r="F156" s="22">
        <f>ROUND(2*E156,0)/2</f>
        <v>10980</v>
      </c>
      <c r="G156" s="25">
        <f>C156-(C$7+C$8*F156)</f>
        <v>-7.0979999996779952E-2</v>
      </c>
      <c r="K156" s="22">
        <f>G156</f>
        <v>-7.0979999996779952E-2</v>
      </c>
      <c r="O156" s="22">
        <f ca="1">+C$11+C$12*F156</f>
        <v>-4.9089375366964241E-2</v>
      </c>
      <c r="Q156" s="49">
        <f>C156-15018.5</f>
        <v>43377.501600000003</v>
      </c>
      <c r="R156" s="22">
        <f ca="1">+(O156-G156)^2</f>
        <v>4.7919944668349421E-4</v>
      </c>
    </row>
    <row r="157" spans="1:18" s="22" customFormat="1" ht="12.95" customHeight="1">
      <c r="A157" s="58" t="s">
        <v>0</v>
      </c>
      <c r="B157" s="59" t="s">
        <v>48</v>
      </c>
      <c r="C157" s="58">
        <v>58461.468999999997</v>
      </c>
      <c r="D157" s="58">
        <v>1E-4</v>
      </c>
      <c r="E157" s="55">
        <f>(C157-C$7)/C$8</f>
        <v>11112.353017368743</v>
      </c>
      <c r="F157" s="22">
        <f>ROUND(2*E157,0)/2</f>
        <v>11112.5</v>
      </c>
      <c r="G157" s="25">
        <f>C157-(C$7+C$8*F157)</f>
        <v>-7.2625000000698492E-2</v>
      </c>
      <c r="K157" s="22">
        <f>G157</f>
        <v>-7.2625000000698492E-2</v>
      </c>
      <c r="O157" s="22">
        <f ca="1">+C$11+C$12*F157</f>
        <v>-4.9455444648734019E-2</v>
      </c>
      <c r="Q157" s="49">
        <f>C157-15018.5</f>
        <v>43442.968999999997</v>
      </c>
      <c r="R157" s="22">
        <f ca="1">+(O157-G157)^2</f>
        <v>5.3682829520774555E-4</v>
      </c>
    </row>
    <row r="158" spans="1:18" s="22" customFormat="1" ht="12.95" customHeight="1">
      <c r="A158" s="58" t="s">
        <v>0</v>
      </c>
      <c r="B158" s="59" t="s">
        <v>44</v>
      </c>
      <c r="C158" s="58">
        <v>58480.491699999999</v>
      </c>
      <c r="D158" s="58">
        <v>2.0000000000000001E-4</v>
      </c>
      <c r="E158" s="55">
        <f>(C158-C$7)/C$8</f>
        <v>11150.852246279141</v>
      </c>
      <c r="F158" s="22">
        <f>ROUND(2*E158,0)/2</f>
        <v>11151</v>
      </c>
      <c r="G158" s="25">
        <f>C158-(C$7+C$8*F158)</f>
        <v>-7.3005999998713378E-2</v>
      </c>
      <c r="K158" s="22">
        <f>G158</f>
        <v>-7.3005999998713378E-2</v>
      </c>
      <c r="O158" s="22">
        <f ca="1">+C$11+C$12*F158</f>
        <v>-4.9561811949474677E-2</v>
      </c>
      <c r="Q158" s="49">
        <f>C158-15018.5</f>
        <v>43461.991699999999</v>
      </c>
      <c r="R158" s="22">
        <f ca="1">+(O158-G158)^2</f>
        <v>5.496299532880667E-4</v>
      </c>
    </row>
    <row r="159" spans="1:18" s="22" customFormat="1" ht="12.95" customHeight="1">
      <c r="A159" s="29" t="s">
        <v>103</v>
      </c>
      <c r="B159" s="74" t="s">
        <v>48</v>
      </c>
      <c r="C159" s="53">
        <v>58786.831200000001</v>
      </c>
      <c r="D159" s="53">
        <v>4.0000000000000002E-4</v>
      </c>
      <c r="E159" s="55">
        <f>(C159-C$7)/C$8</f>
        <v>11770.839657887182</v>
      </c>
      <c r="F159" s="22">
        <f>ROUND(2*E159,0)/2</f>
        <v>11771</v>
      </c>
      <c r="G159" s="25">
        <f>C159-(C$7+C$8*F159)</f>
        <v>-7.9225999994378071E-2</v>
      </c>
      <c r="K159" s="22">
        <f>G159</f>
        <v>-7.9225999994378071E-2</v>
      </c>
      <c r="O159" s="22">
        <f ca="1">+C$11+C$12*F159</f>
        <v>-5.1274739909454019E-2</v>
      </c>
      <c r="Q159" s="49">
        <f>C159-15018.5</f>
        <v>43768.331200000001</v>
      </c>
      <c r="R159" s="22">
        <f ca="1">+(O159-G159)^2</f>
        <v>7.8127294033506856E-4</v>
      </c>
    </row>
    <row r="160" spans="1:18" s="22" customFormat="1" ht="12.95" customHeight="1">
      <c r="A160" s="60" t="s">
        <v>104</v>
      </c>
      <c r="B160" s="61" t="s">
        <v>44</v>
      </c>
      <c r="C160" s="68">
        <v>58907.3917</v>
      </c>
      <c r="D160" s="68">
        <v>2.0000000000000001E-4</v>
      </c>
      <c r="E160" s="55">
        <f>(C160-C$7)/C$8</f>
        <v>12014.83689734592</v>
      </c>
      <c r="F160" s="22">
        <f>ROUND(2*E160,0)/2</f>
        <v>12015</v>
      </c>
      <c r="G160" s="25">
        <f>C160-(C$7+C$8*F160)</f>
        <v>-8.0589999997755513E-2</v>
      </c>
      <c r="K160" s="22">
        <f>G160</f>
        <v>-8.0589999997755513E-2</v>
      </c>
      <c r="O160" s="22">
        <f ca="1">+C$11+C$12*F160</f>
        <v>-5.194885994531686E-2</v>
      </c>
      <c r="Q160" s="49">
        <f>C160-15018.5</f>
        <v>43888.8917</v>
      </c>
      <c r="R160" s="22">
        <f ca="1">+(O160-G160)^2</f>
        <v>8.203149035034056E-4</v>
      </c>
    </row>
    <row r="161" spans="1:21" s="22" customFormat="1" ht="12.95" customHeight="1">
      <c r="A161" s="19" t="s">
        <v>107</v>
      </c>
      <c r="B161" s="20" t="s">
        <v>48</v>
      </c>
      <c r="C161" s="69">
        <v>58907.3917</v>
      </c>
      <c r="D161" s="70">
        <v>2.0000000000000001E-4</v>
      </c>
      <c r="E161" s="55">
        <f>(C161-C$7)/C$8</f>
        <v>12014.83689734592</v>
      </c>
      <c r="F161" s="22">
        <f>ROUND(2*E161,0)/2</f>
        <v>12015</v>
      </c>
      <c r="G161" s="25">
        <f>C161-(C$7+C$8*F161)</f>
        <v>-8.0589999997755513E-2</v>
      </c>
      <c r="K161" s="22">
        <f>G161</f>
        <v>-8.0589999997755513E-2</v>
      </c>
      <c r="O161" s="22">
        <f ca="1">+C$11+C$12*F161</f>
        <v>-5.194885994531686E-2</v>
      </c>
      <c r="Q161" s="49">
        <f>C161-15018.5</f>
        <v>43888.8917</v>
      </c>
      <c r="R161" s="22">
        <f ca="1">+(O161-G161)^2</f>
        <v>8.203149035034056E-4</v>
      </c>
    </row>
    <row r="162" spans="1:21" s="22" customFormat="1" ht="12.95" customHeight="1">
      <c r="A162" s="29" t="s">
        <v>102</v>
      </c>
      <c r="B162" s="54"/>
      <c r="C162" s="53">
        <v>59232.751100000001</v>
      </c>
      <c r="D162" s="53">
        <v>2.0000000000000001E-4</v>
      </c>
      <c r="E162" s="55">
        <f>(C162-C$7)/C$8</f>
        <v>12673.317871064111</v>
      </c>
      <c r="F162" s="22">
        <f>ROUND(2*E162,0)/2</f>
        <v>12673.5</v>
      </c>
      <c r="G162" s="25">
        <f>C162-(C$7+C$8*F162)</f>
        <v>-8.9990999993460719E-2</v>
      </c>
      <c r="K162" s="22">
        <f>G162</f>
        <v>-8.9990999993460719E-2</v>
      </c>
      <c r="O162" s="22">
        <f ca="1">+C$11+C$12*F162</f>
        <v>-5.3768155206036859E-2</v>
      </c>
      <c r="Q162" s="49">
        <f>C162-15018.5</f>
        <v>44214.251100000001</v>
      </c>
      <c r="R162" s="22">
        <f ca="1">+(O162-G162)^2</f>
        <v>1.3120944844937999E-3</v>
      </c>
      <c r="U162" s="87"/>
    </row>
    <row r="163" spans="1:21" s="22" customFormat="1" ht="12.95" customHeight="1">
      <c r="A163" s="21" t="s">
        <v>108</v>
      </c>
      <c r="B163" s="73" t="s">
        <v>44</v>
      </c>
      <c r="C163" s="71">
        <v>59532.811199999996</v>
      </c>
      <c r="D163" s="72">
        <v>1E-4</v>
      </c>
      <c r="E163" s="55">
        <f>(C163-C$7)/C$8</f>
        <v>13280.596673588258</v>
      </c>
      <c r="F163" s="22">
        <f>ROUND(2*E163,0)/2</f>
        <v>13280.5</v>
      </c>
      <c r="G163" s="25"/>
      <c r="O163" s="22">
        <f ca="1">+C$11+C$12*F163</f>
        <v>-5.5445166934597286E-2</v>
      </c>
      <c r="Q163" s="49">
        <f>C163-15018.5</f>
        <v>44514.311199999996</v>
      </c>
      <c r="R163" s="22">
        <f ca="1">+(O163-G163)^2</f>
        <v>3.0741665364053604E-3</v>
      </c>
      <c r="U163" s="87">
        <v>4.7766999996383674E-2</v>
      </c>
    </row>
    <row r="164" spans="1:21" s="22" customFormat="1" ht="12.95" customHeight="1">
      <c r="A164" s="21" t="s">
        <v>109</v>
      </c>
      <c r="B164" s="75" t="s">
        <v>48</v>
      </c>
      <c r="C164" s="76">
        <v>60230.802600000003</v>
      </c>
      <c r="D164" s="76">
        <v>2.9999999999999997E-4</v>
      </c>
      <c r="E164" s="55">
        <f>(C164-C$7)/C$8</f>
        <v>14693.231614269014</v>
      </c>
      <c r="F164" s="22">
        <f>ROUND(2*E164,0)/2</f>
        <v>14693</v>
      </c>
      <c r="G164" s="25"/>
      <c r="O164" s="22">
        <f ca="1">+C$11+C$12*F164</f>
        <v>-5.9347603617614743E-2</v>
      </c>
      <c r="Q164" s="49">
        <f>C164-15018.5</f>
        <v>45212.302600000003</v>
      </c>
      <c r="R164" s="22">
        <f ca="1">+(O164-G164)^2</f>
        <v>3.5221380551535186E-3</v>
      </c>
      <c r="U164" s="87">
        <v>0.11444200000551064</v>
      </c>
    </row>
    <row r="165" spans="1:21" s="22" customFormat="1" ht="12.95" customHeight="1">
      <c r="A165" s="4"/>
      <c r="B165" s="11"/>
      <c r="C165" s="8"/>
      <c r="D165" s="8"/>
      <c r="G165" s="25"/>
    </row>
    <row r="166" spans="1:21" s="22" customFormat="1" ht="12.95" customHeight="1">
      <c r="A166" s="4"/>
      <c r="B166" s="11"/>
      <c r="C166" s="8"/>
      <c r="D166" s="8"/>
      <c r="G166" s="25"/>
    </row>
    <row r="167" spans="1:21" s="22" customFormat="1" ht="12.95" customHeight="1">
      <c r="A167" s="4"/>
      <c r="B167" s="11"/>
      <c r="C167" s="8"/>
      <c r="D167" s="8"/>
      <c r="G167" s="25"/>
    </row>
    <row r="168" spans="1:21" s="22" customFormat="1" ht="12.95" customHeight="1">
      <c r="A168" s="4"/>
      <c r="B168" s="11"/>
      <c r="C168" s="8"/>
      <c r="D168" s="8"/>
      <c r="G168" s="25"/>
    </row>
    <row r="169" spans="1:21" s="22" customFormat="1" ht="12.95" customHeight="1">
      <c r="A169" s="4"/>
      <c r="B169" s="11"/>
      <c r="C169" s="8"/>
      <c r="D169" s="8"/>
      <c r="G169" s="25"/>
    </row>
    <row r="170" spans="1:21" s="22" customFormat="1" ht="12.95" customHeight="1">
      <c r="A170" s="4"/>
      <c r="B170" s="11"/>
      <c r="C170" s="8"/>
      <c r="D170" s="8"/>
      <c r="G170" s="25"/>
    </row>
    <row r="171" spans="1:21" s="22" customFormat="1" ht="12.95" customHeight="1">
      <c r="A171" s="4"/>
      <c r="B171" s="11"/>
      <c r="C171" s="8"/>
      <c r="D171" s="8"/>
      <c r="G171" s="25"/>
    </row>
    <row r="172" spans="1:21" s="22" customFormat="1" ht="12.95" customHeight="1">
      <c r="A172" s="4"/>
      <c r="B172" s="11"/>
      <c r="C172" s="8"/>
      <c r="D172" s="8"/>
      <c r="G172" s="25"/>
    </row>
    <row r="173" spans="1:21" s="22" customFormat="1" ht="12.95" customHeight="1">
      <c r="A173" s="4"/>
      <c r="B173" s="11"/>
      <c r="C173" s="8"/>
      <c r="D173" s="8"/>
      <c r="G173" s="25"/>
    </row>
    <row r="174" spans="1:21" s="22" customFormat="1" ht="12.95" customHeight="1">
      <c r="A174" s="4"/>
      <c r="B174" s="11"/>
      <c r="C174" s="8"/>
      <c r="D174" s="8"/>
      <c r="G174" s="25"/>
    </row>
    <row r="175" spans="1:21" s="22" customFormat="1" ht="12.95" customHeight="1">
      <c r="A175" s="4"/>
      <c r="B175" s="11"/>
      <c r="C175" s="8"/>
      <c r="D175" s="8"/>
      <c r="G175" s="25"/>
    </row>
    <row r="176" spans="1:21" s="22" customFormat="1" ht="12.95" customHeight="1">
      <c r="A176" s="4"/>
      <c r="B176" s="11"/>
      <c r="C176" s="8"/>
      <c r="D176" s="8"/>
      <c r="G176" s="25"/>
    </row>
    <row r="177" spans="1:7" s="22" customFormat="1" ht="12.95" customHeight="1">
      <c r="A177" s="4"/>
      <c r="B177" s="11"/>
      <c r="C177" s="8"/>
      <c r="D177" s="8"/>
      <c r="G177" s="25"/>
    </row>
    <row r="178" spans="1:7" s="22" customFormat="1" ht="12.95" customHeight="1">
      <c r="A178" s="4"/>
      <c r="B178" s="11"/>
      <c r="C178" s="8"/>
      <c r="D178" s="8"/>
      <c r="G178" s="25"/>
    </row>
    <row r="179" spans="1:7" s="22" customFormat="1" ht="12.95" customHeight="1">
      <c r="B179" s="24"/>
      <c r="C179" s="25"/>
      <c r="D179" s="25"/>
      <c r="G179" s="25"/>
    </row>
    <row r="180" spans="1:7" s="22" customFormat="1" ht="12.95" customHeight="1">
      <c r="B180" s="24"/>
      <c r="C180" s="25"/>
      <c r="D180" s="25"/>
      <c r="G180" s="25"/>
    </row>
    <row r="181" spans="1:7" s="22" customFormat="1" ht="12.95" customHeight="1">
      <c r="B181" s="24"/>
      <c r="C181" s="25"/>
      <c r="D181" s="25"/>
      <c r="G181" s="25"/>
    </row>
    <row r="182" spans="1:7" s="22" customFormat="1" ht="12.95" customHeight="1">
      <c r="B182" s="24"/>
      <c r="C182" s="25"/>
      <c r="D182" s="25"/>
      <c r="G182" s="25"/>
    </row>
    <row r="183" spans="1:7" s="22" customFormat="1" ht="12.95" customHeight="1">
      <c r="B183" s="24"/>
      <c r="C183" s="25"/>
      <c r="D183" s="25"/>
      <c r="G183" s="25"/>
    </row>
    <row r="184" spans="1:7" s="22" customFormat="1" ht="12.95" customHeight="1">
      <c r="B184" s="24"/>
      <c r="C184" s="25"/>
      <c r="D184" s="25"/>
      <c r="G184" s="25"/>
    </row>
    <row r="185" spans="1:7" s="22" customFormat="1" ht="12.95" customHeight="1">
      <c r="B185" s="24"/>
      <c r="C185" s="25"/>
      <c r="D185" s="25"/>
      <c r="G185" s="25"/>
    </row>
    <row r="186" spans="1:7" s="22" customFormat="1" ht="12.95" customHeight="1">
      <c r="B186" s="24"/>
      <c r="C186" s="25"/>
      <c r="D186" s="25"/>
      <c r="G186" s="25"/>
    </row>
    <row r="187" spans="1:7" s="22" customFormat="1" ht="12.95" customHeight="1">
      <c r="B187" s="24"/>
      <c r="C187" s="25"/>
      <c r="D187" s="25"/>
      <c r="G187" s="25"/>
    </row>
    <row r="188" spans="1:7" s="22" customFormat="1" ht="12.95" customHeight="1">
      <c r="B188" s="24"/>
      <c r="C188" s="25"/>
      <c r="D188" s="25"/>
      <c r="G188" s="25"/>
    </row>
    <row r="189" spans="1:7" s="22" customFormat="1" ht="12.95" customHeight="1">
      <c r="B189" s="24"/>
      <c r="C189" s="25"/>
      <c r="D189" s="25"/>
      <c r="G189" s="25"/>
    </row>
    <row r="190" spans="1:7" s="22" customFormat="1" ht="12.95" customHeight="1">
      <c r="B190" s="24"/>
      <c r="C190" s="25"/>
      <c r="D190" s="25"/>
      <c r="G190" s="25"/>
    </row>
    <row r="191" spans="1:7" s="22" customFormat="1" ht="12.95" customHeight="1">
      <c r="B191" s="24"/>
      <c r="C191" s="25"/>
      <c r="D191" s="25"/>
      <c r="G191" s="25"/>
    </row>
    <row r="192" spans="1:7" s="22" customFormat="1" ht="12.95" customHeight="1">
      <c r="B192" s="24"/>
      <c r="C192" s="25"/>
      <c r="D192" s="25"/>
      <c r="G192" s="25"/>
    </row>
    <row r="193" spans="2:7" s="22" customFormat="1" ht="12.95" customHeight="1">
      <c r="B193" s="24"/>
      <c r="C193" s="25"/>
      <c r="D193" s="25"/>
      <c r="G193" s="25"/>
    </row>
    <row r="194" spans="2:7" s="22" customFormat="1" ht="12.95" customHeight="1">
      <c r="B194" s="24"/>
      <c r="C194" s="25"/>
      <c r="D194" s="25"/>
      <c r="G194" s="25"/>
    </row>
    <row r="195" spans="2:7" s="22" customFormat="1" ht="12.95" customHeight="1">
      <c r="B195" s="24"/>
      <c r="C195" s="25"/>
      <c r="D195" s="25"/>
      <c r="G195" s="25"/>
    </row>
    <row r="196" spans="2:7" s="22" customFormat="1" ht="12.95" customHeight="1">
      <c r="B196" s="24"/>
      <c r="C196" s="25"/>
      <c r="D196" s="25"/>
      <c r="G196" s="25"/>
    </row>
    <row r="197" spans="2:7" s="22" customFormat="1" ht="12.95" customHeight="1">
      <c r="B197" s="24"/>
      <c r="C197" s="25"/>
      <c r="D197" s="25"/>
      <c r="G197" s="25"/>
    </row>
    <row r="198" spans="2:7" s="22" customFormat="1" ht="12.95" customHeight="1">
      <c r="B198" s="24"/>
      <c r="C198" s="25"/>
      <c r="D198" s="25"/>
      <c r="G198" s="25"/>
    </row>
    <row r="199" spans="2:7" s="22" customFormat="1" ht="12.95" customHeight="1">
      <c r="B199" s="24"/>
      <c r="C199" s="25"/>
      <c r="D199" s="25"/>
      <c r="G199" s="25"/>
    </row>
    <row r="200" spans="2:7" s="22" customFormat="1" ht="12.95" customHeight="1">
      <c r="B200" s="24"/>
      <c r="C200" s="25"/>
      <c r="D200" s="25"/>
      <c r="G200" s="25"/>
    </row>
    <row r="201" spans="2:7" s="22" customFormat="1" ht="12.95" customHeight="1">
      <c r="B201" s="24"/>
      <c r="C201" s="25"/>
      <c r="D201" s="25"/>
      <c r="G201" s="25"/>
    </row>
    <row r="202" spans="2:7" s="22" customFormat="1" ht="12.95" customHeight="1">
      <c r="B202" s="24"/>
      <c r="C202" s="25"/>
      <c r="D202" s="25"/>
      <c r="G202" s="25"/>
    </row>
    <row r="203" spans="2:7" s="22" customFormat="1" ht="12.95" customHeight="1">
      <c r="B203" s="24"/>
      <c r="C203" s="25"/>
      <c r="D203" s="25"/>
      <c r="G203" s="25"/>
    </row>
    <row r="204" spans="2:7" s="22" customFormat="1" ht="12.95" customHeight="1">
      <c r="B204" s="24"/>
      <c r="C204" s="25"/>
      <c r="D204" s="25"/>
      <c r="G204" s="25"/>
    </row>
    <row r="205" spans="2:7" s="22" customFormat="1" ht="12.95" customHeight="1">
      <c r="B205" s="24"/>
      <c r="C205" s="25"/>
      <c r="D205" s="25"/>
      <c r="G205" s="25"/>
    </row>
    <row r="206" spans="2:7" s="22" customFormat="1" ht="12.95" customHeight="1">
      <c r="B206" s="24"/>
      <c r="C206" s="25"/>
      <c r="D206" s="25"/>
      <c r="G206" s="25"/>
    </row>
    <row r="207" spans="2:7" s="22" customFormat="1" ht="12.95" customHeight="1">
      <c r="B207" s="24"/>
      <c r="C207" s="25"/>
      <c r="D207" s="25"/>
      <c r="G207" s="25"/>
    </row>
    <row r="208" spans="2:7" s="22" customFormat="1" ht="12.95" customHeight="1">
      <c r="B208" s="24"/>
      <c r="C208" s="25"/>
      <c r="D208" s="25"/>
      <c r="G208" s="25"/>
    </row>
    <row r="209" spans="2:7" s="22" customFormat="1" ht="12.95" customHeight="1">
      <c r="B209" s="24"/>
      <c r="D209" s="24"/>
      <c r="G209" s="25"/>
    </row>
    <row r="210" spans="2:7" s="22" customFormat="1" ht="12.95" customHeight="1">
      <c r="B210" s="24"/>
      <c r="D210" s="24"/>
      <c r="G210" s="25"/>
    </row>
    <row r="211" spans="2:7" s="22" customFormat="1" ht="12.95" customHeight="1">
      <c r="D211" s="24"/>
      <c r="G211" s="25"/>
    </row>
    <row r="212" spans="2:7" s="22" customFormat="1" ht="12.95" customHeight="1">
      <c r="D212" s="24"/>
      <c r="G212" s="25"/>
    </row>
    <row r="213" spans="2:7" s="22" customFormat="1" ht="12.95" customHeight="1">
      <c r="D213" s="24"/>
      <c r="G213" s="25"/>
    </row>
    <row r="214" spans="2:7" s="22" customFormat="1" ht="12.95" customHeight="1">
      <c r="D214" s="24"/>
      <c r="G214" s="25"/>
    </row>
    <row r="215" spans="2:7" s="22" customFormat="1" ht="12.95" customHeight="1">
      <c r="D215" s="24"/>
      <c r="G215" s="25"/>
    </row>
    <row r="216" spans="2:7" s="22" customFormat="1" ht="12.95" customHeight="1">
      <c r="D216" s="24"/>
      <c r="G216" s="25"/>
    </row>
    <row r="217" spans="2:7" s="22" customFormat="1" ht="12.95" customHeight="1">
      <c r="D217" s="24"/>
      <c r="G217" s="25"/>
    </row>
    <row r="218" spans="2:7" s="22" customFormat="1" ht="12.95" customHeight="1">
      <c r="D218" s="24"/>
      <c r="G218" s="25"/>
    </row>
    <row r="219" spans="2:7" s="22" customFormat="1" ht="12.95" customHeight="1">
      <c r="D219" s="24"/>
      <c r="G219" s="25"/>
    </row>
    <row r="220" spans="2:7" s="22" customFormat="1" ht="12.95" customHeight="1">
      <c r="D220" s="24"/>
      <c r="G220" s="25"/>
    </row>
    <row r="221" spans="2:7" s="22" customFormat="1" ht="12.95" customHeight="1">
      <c r="D221" s="24"/>
      <c r="G221" s="25"/>
    </row>
    <row r="222" spans="2:7" s="22" customFormat="1" ht="12.95" customHeight="1">
      <c r="D222" s="24"/>
      <c r="G222" s="25"/>
    </row>
    <row r="223" spans="2:7" s="22" customFormat="1" ht="12.95" customHeight="1">
      <c r="D223" s="24"/>
      <c r="G223" s="25"/>
    </row>
    <row r="224" spans="2:7" s="22" customFormat="1" ht="12.95" customHeight="1">
      <c r="D224" s="24"/>
      <c r="G224" s="25"/>
    </row>
    <row r="225" spans="4:7" s="22" customFormat="1" ht="12.95" customHeight="1">
      <c r="D225" s="24"/>
      <c r="G225" s="25"/>
    </row>
    <row r="226" spans="4:7" s="22" customFormat="1" ht="12.95" customHeight="1">
      <c r="D226" s="24"/>
      <c r="G226" s="25"/>
    </row>
  </sheetData>
  <protectedRanges>
    <protectedRange sqref="A157:D159" name="Range1"/>
  </protectedRanges>
  <sortState xmlns:xlrd2="http://schemas.microsoft.com/office/spreadsheetml/2017/richdata2" ref="A21:AH169">
    <sortCondition ref="C21:C169"/>
  </sortState>
  <phoneticPr fontId="0" type="noConversion"/>
  <hyperlinks>
    <hyperlink ref="H3304" r:id="rId1" display="http://vsolj.cetus-net.org/bulletin.html" xr:uid="{00000000-0004-0000-0000-000000000000}"/>
    <hyperlink ref="H65035" r:id="rId2" display="http://vsolj.cetus-net.org/bulletin.html" xr:uid="{00000000-0004-0000-0000-000001000000}"/>
    <hyperlink ref="H65028" r:id="rId3" display="https://www.aavso.org/ejaavso" xr:uid="{00000000-0004-0000-0000-000002000000}"/>
    <hyperlink ref="I65035" r:id="rId4" display="http://vsolj.cetus-net.org/bulletin.html" xr:uid="{00000000-0004-0000-0000-000003000000}"/>
    <hyperlink ref="AQ58686" r:id="rId5" display="http://cdsbib.u-strasbg.fr/cgi-bin/cdsbib?1990RMxAA..21..381G" xr:uid="{00000000-0004-0000-0000-000004000000}"/>
    <hyperlink ref="H65032" r:id="rId6" display="https://www.aavso.org/ejaavso" xr:uid="{00000000-0004-0000-0000-000005000000}"/>
    <hyperlink ref="AP6050" r:id="rId7" display="http://cdsbib.u-strasbg.fr/cgi-bin/cdsbib?1990RMxAA..21..381G" xr:uid="{00000000-0004-0000-0000-000006000000}"/>
    <hyperlink ref="AP6053" r:id="rId8" display="http://cdsbib.u-strasbg.fr/cgi-bin/cdsbib?1990RMxAA..21..381G" xr:uid="{00000000-0004-0000-0000-000007000000}"/>
    <hyperlink ref="AP6051" r:id="rId9" display="http://cdsbib.u-strasbg.fr/cgi-bin/cdsbib?1990RMxAA..21..381G" xr:uid="{00000000-0004-0000-0000-000008000000}"/>
    <hyperlink ref="AP6035" r:id="rId10" display="http://cdsbib.u-strasbg.fr/cgi-bin/cdsbib?1990RMxAA..21..381G" xr:uid="{00000000-0004-0000-0000-000009000000}"/>
    <hyperlink ref="AQ6264" r:id="rId11" display="http://cdsbib.u-strasbg.fr/cgi-bin/cdsbib?1990RMxAA..21..381G" xr:uid="{00000000-0004-0000-0000-00000A000000}"/>
    <hyperlink ref="AQ6268" r:id="rId12" display="http://cdsbib.u-strasbg.fr/cgi-bin/cdsbib?1990RMxAA..21..381G" xr:uid="{00000000-0004-0000-0000-00000B000000}"/>
    <hyperlink ref="AQ412" r:id="rId13" display="http://cdsbib.u-strasbg.fr/cgi-bin/cdsbib?1990RMxAA..21..381G" xr:uid="{00000000-0004-0000-0000-00000C000000}"/>
    <hyperlink ref="I3156" r:id="rId14" display="http://vsolj.cetus-net.org/bulletin.html" xr:uid="{00000000-0004-0000-0000-00000D000000}"/>
    <hyperlink ref="H3156" r:id="rId15" display="http://vsolj.cetus-net.org/bulletin.html" xr:uid="{00000000-0004-0000-0000-00000E000000}"/>
    <hyperlink ref="AQ1073" r:id="rId16" display="http://cdsbib.u-strasbg.fr/cgi-bin/cdsbib?1990RMxAA..21..381G" xr:uid="{00000000-0004-0000-0000-00000F000000}"/>
    <hyperlink ref="AQ1072" r:id="rId17" display="http://cdsbib.u-strasbg.fr/cgi-bin/cdsbib?1990RMxAA..21..381G" xr:uid="{00000000-0004-0000-0000-000010000000}"/>
    <hyperlink ref="AP4326" r:id="rId18" display="http://cdsbib.u-strasbg.fr/cgi-bin/cdsbib?1990RMxAA..21..381G" xr:uid="{00000000-0004-0000-0000-000011000000}"/>
    <hyperlink ref="AP4344" r:id="rId19" display="http://cdsbib.u-strasbg.fr/cgi-bin/cdsbib?1990RMxAA..21..381G" xr:uid="{00000000-0004-0000-0000-000012000000}"/>
    <hyperlink ref="AP4345" r:id="rId20" display="http://cdsbib.u-strasbg.fr/cgi-bin/cdsbib?1990RMxAA..21..381G" xr:uid="{00000000-0004-0000-0000-000013000000}"/>
    <hyperlink ref="AP434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Q63"/>
  <sheetViews>
    <sheetView topLeftCell="A5" workbookViewId="0">
      <selection activeCell="A54" sqref="A11:D54"/>
    </sheetView>
  </sheetViews>
  <sheetFormatPr defaultRowHeight="12.75"/>
  <cols>
    <col min="1" max="1" width="24.5703125" customWidth="1"/>
    <col min="2" max="2" width="4" style="2" customWidth="1"/>
    <col min="3" max="3" width="14" style="3" customWidth="1"/>
    <col min="4" max="4" width="9.140625" style="3"/>
    <col min="5" max="5" width="12.28515625" customWidth="1"/>
    <col min="6" max="11" width="7.5703125" customWidth="1"/>
    <col min="12" max="15" width="34.140625" customWidth="1"/>
  </cols>
  <sheetData>
    <row r="11" spans="1:17">
      <c r="A11" s="14" t="s">
        <v>90</v>
      </c>
      <c r="B11" s="17" t="s">
        <v>48</v>
      </c>
      <c r="C11" s="16">
        <v>25271.358</v>
      </c>
      <c r="D11" s="3" t="s">
        <v>23</v>
      </c>
      <c r="E11" s="15">
        <f>VLOOKUP(C11,Active!C$21:E$106,3,FALSE)</f>
        <v>-56059.693061812643</v>
      </c>
      <c r="F11" s="15"/>
      <c r="G11" s="15" t="s">
        <v>7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>
      <c r="A12" s="14" t="s">
        <v>91</v>
      </c>
      <c r="B12" s="17" t="s">
        <v>44</v>
      </c>
      <c r="C12" s="16">
        <v>28542.670999999998</v>
      </c>
      <c r="D12" s="3" t="s">
        <v>23</v>
      </c>
      <c r="E12" s="15">
        <f>VLOOKUP(C12,Active!C$21:E$106,3,FALSE)</f>
        <v>-49439.02259838982</v>
      </c>
      <c r="F12" s="15"/>
      <c r="G12" s="15" t="s">
        <v>86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>
      <c r="A13" s="14" t="s">
        <v>91</v>
      </c>
      <c r="B13" s="17" t="s">
        <v>48</v>
      </c>
      <c r="C13" s="16">
        <v>28542.913</v>
      </c>
      <c r="D13" s="3" t="s">
        <v>23</v>
      </c>
      <c r="E13" s="15">
        <f>VLOOKUP(C13,Active!C$21:E$106,3,FALSE)</f>
        <v>-49438.53282494039</v>
      </c>
      <c r="F13" s="15"/>
      <c r="G13" s="15" t="s">
        <v>86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>
      <c r="A14" s="14" t="s">
        <v>92</v>
      </c>
      <c r="B14" s="17" t="s">
        <v>44</v>
      </c>
      <c r="C14" s="16">
        <v>48445.98</v>
      </c>
      <c r="D14" s="3" t="s">
        <v>23</v>
      </c>
      <c r="E14" s="15">
        <f>VLOOKUP(C14,Active!C$21:E$106,3,FALSE)</f>
        <v>-9157.5667974078315</v>
      </c>
      <c r="F14" s="15"/>
      <c r="G14" s="15" t="s">
        <v>88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>
      <c r="A15" s="14" t="s">
        <v>92</v>
      </c>
      <c r="B15" s="17" t="s">
        <v>44</v>
      </c>
      <c r="C15" s="16">
        <v>48463.271999999997</v>
      </c>
      <c r="D15" s="3" t="s">
        <v>23</v>
      </c>
      <c r="E15" s="15">
        <f>VLOOKUP(C15,Active!C$21:E$106,3,FALSE)</f>
        <v>-9122.5702582037065</v>
      </c>
      <c r="F15" s="15"/>
      <c r="G15" s="15" t="s">
        <v>88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>
      <c r="A16" s="14" t="s">
        <v>92</v>
      </c>
      <c r="B16" s="17" t="s">
        <v>44</v>
      </c>
      <c r="C16" s="16">
        <v>48463.272299999997</v>
      </c>
      <c r="D16" s="3" t="s">
        <v>23</v>
      </c>
      <c r="E16" s="15">
        <f>VLOOKUP(C16,Active!C$21:E$106,3,FALSE)</f>
        <v>-9122.5696510465368</v>
      </c>
      <c r="F16" s="15"/>
      <c r="G16" s="15" t="s">
        <v>88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>
      <c r="A17" s="14" t="s">
        <v>92</v>
      </c>
      <c r="B17" s="17" t="s">
        <v>48</v>
      </c>
      <c r="C17" s="16">
        <v>48463.5167</v>
      </c>
      <c r="D17" s="3" t="s">
        <v>23</v>
      </c>
      <c r="E17" s="15">
        <f>VLOOKUP(C17,Active!C$21:E$106,3,FALSE)</f>
        <v>-9122.0750203397602</v>
      </c>
      <c r="F17" s="15"/>
      <c r="G17" s="15" t="s">
        <v>88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>
      <c r="A18" s="14" t="s">
        <v>92</v>
      </c>
      <c r="B18" s="17" t="s">
        <v>48</v>
      </c>
      <c r="C18" s="16">
        <v>48525.277699999999</v>
      </c>
      <c r="D18" s="3" t="s">
        <v>23</v>
      </c>
      <c r="E18" s="15">
        <f>VLOOKUP(C18,Active!C$21:E$106,3,FALSE)</f>
        <v>-8997.0795740185276</v>
      </c>
      <c r="F18" s="15"/>
      <c r="G18" s="15" t="s">
        <v>88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>
      <c r="A19" s="14" t="s">
        <v>92</v>
      </c>
      <c r="B19" s="17" t="s">
        <v>48</v>
      </c>
      <c r="C19" s="16">
        <v>48525.277999999998</v>
      </c>
      <c r="D19" s="3" t="s">
        <v>23</v>
      </c>
      <c r="E19" s="15">
        <f>VLOOKUP(C19,Active!C$21:E$106,3,FALSE)</f>
        <v>-8997.0789668613597</v>
      </c>
      <c r="F19" s="15"/>
      <c r="G19" s="15" t="s">
        <v>88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>
      <c r="A20" s="14" t="s">
        <v>92</v>
      </c>
      <c r="B20" s="17" t="s">
        <v>48</v>
      </c>
      <c r="C20" s="16">
        <v>48539.114000000001</v>
      </c>
      <c r="D20" s="3" t="s">
        <v>23</v>
      </c>
      <c r="E20" s="15">
        <f>VLOOKUP(C20,Active!C$21:E$106,3,FALSE)</f>
        <v>-8969.076878240694</v>
      </c>
      <c r="F20" s="15"/>
      <c r="G20" s="15" t="s">
        <v>88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>
      <c r="A21" s="14" t="s">
        <v>92</v>
      </c>
      <c r="B21" s="17" t="s">
        <v>44</v>
      </c>
      <c r="C21" s="16">
        <v>48667.091</v>
      </c>
      <c r="D21" s="3" t="s">
        <v>23</v>
      </c>
      <c r="E21" s="15">
        <f>VLOOKUP(C21,Active!C$21:E$106,3,FALSE)</f>
        <v>-8710.0697016429622</v>
      </c>
      <c r="F21" s="15"/>
      <c r="G21" s="15" t="s">
        <v>88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>
      <c r="A22" s="14" t="s">
        <v>92</v>
      </c>
      <c r="B22" s="17" t="s">
        <v>44</v>
      </c>
      <c r="C22" s="16">
        <v>48745.665000000001</v>
      </c>
      <c r="D22" s="3" t="s">
        <v>23</v>
      </c>
      <c r="E22" s="15">
        <f>VLOOKUP(C22,Active!C$21:E$106,3,FALSE)</f>
        <v>-8551.0471437302858</v>
      </c>
      <c r="F22" s="15"/>
      <c r="G22" s="15" t="s">
        <v>88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>
      <c r="A23" s="14" t="s">
        <v>93</v>
      </c>
      <c r="B23" s="17" t="s">
        <v>48</v>
      </c>
      <c r="C23" s="16">
        <v>50469.859100000001</v>
      </c>
      <c r="D23" s="18">
        <v>1.6000000000000001E-3</v>
      </c>
      <c r="E23" s="15">
        <f>VLOOKUP(C23,Active!C$21:E$106,3,FALSE)</f>
        <v>-5061.5244502191754</v>
      </c>
      <c r="G23" s="15" t="s">
        <v>89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>
      <c r="A24" s="14" t="s">
        <v>91</v>
      </c>
      <c r="B24" s="17" t="s">
        <v>44</v>
      </c>
      <c r="C24" s="16">
        <v>51568.985699999997</v>
      </c>
      <c r="D24" s="18">
        <v>5.0000000000000001E-4</v>
      </c>
      <c r="E24" s="15">
        <f>VLOOKUP(C24,Active!C$21:E$106,3,FALSE)</f>
        <v>-2837.0491352058057</v>
      </c>
      <c r="G24" s="15" t="s">
        <v>89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17">
      <c r="A25" s="14" t="s">
        <v>91</v>
      </c>
      <c r="B25" s="17" t="s">
        <v>44</v>
      </c>
      <c r="C25" s="16">
        <v>51568.965700000001</v>
      </c>
      <c r="D25" s="18">
        <v>5.9999999999999995E-4</v>
      </c>
      <c r="E25" s="15">
        <f>VLOOKUP(C25,Active!C$21:E$106,3,FALSE)</f>
        <v>-2837.0896123503799</v>
      </c>
      <c r="G25" s="15" t="s">
        <v>89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>
      <c r="A26" s="14" t="s">
        <v>91</v>
      </c>
      <c r="B26" s="17" t="s">
        <v>44</v>
      </c>
      <c r="C26" s="16">
        <v>51568.986199999999</v>
      </c>
      <c r="D26" s="18">
        <v>4.0000000000000002E-4</v>
      </c>
      <c r="E26" s="15">
        <f>VLOOKUP(C26,Active!C$21:E$106,3,FALSE)</f>
        <v>-2837.0481232771876</v>
      </c>
      <c r="G26" s="15" t="s">
        <v>89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>
      <c r="A27" s="14" t="s">
        <v>91</v>
      </c>
      <c r="B27" s="17" t="s">
        <v>48</v>
      </c>
      <c r="C27" s="16">
        <v>51570.221599999997</v>
      </c>
      <c r="D27" s="18">
        <v>5.0000000000000001E-4</v>
      </c>
      <c r="E27" s="15">
        <f>VLOOKUP(C27,Active!C$21:E$106,3,FALSE)</f>
        <v>-2834.5478500564659</v>
      </c>
      <c r="G27" s="15" t="s">
        <v>89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>
      <c r="A28" s="14" t="s">
        <v>91</v>
      </c>
      <c r="B28" s="17" t="s">
        <v>48</v>
      </c>
      <c r="C28" s="16">
        <v>51570.222500000003</v>
      </c>
      <c r="D28" s="18">
        <v>2.0000000000000001E-4</v>
      </c>
      <c r="E28" s="15">
        <f>VLOOKUP(C28,Active!C$21:E$106,3,FALSE)</f>
        <v>-2834.5460285849472</v>
      </c>
      <c r="G28" s="15" t="s">
        <v>89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>
      <c r="A29" s="14" t="s">
        <v>91</v>
      </c>
      <c r="B29" s="17" t="s">
        <v>48</v>
      </c>
      <c r="C29" s="16">
        <v>51570.2215</v>
      </c>
      <c r="D29" s="18">
        <v>2.0000000000000001E-4</v>
      </c>
      <c r="E29" s="15">
        <f>VLOOKUP(C29,Active!C$21:E$106,3,FALSE)</f>
        <v>-2834.5480524421837</v>
      </c>
      <c r="G29" s="15" t="s">
        <v>89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>
      <c r="A30" s="14" t="s">
        <v>91</v>
      </c>
      <c r="B30" s="17" t="s">
        <v>48</v>
      </c>
      <c r="C30" s="16">
        <v>51584.056199999999</v>
      </c>
      <c r="D30" s="18">
        <v>2.9999999999999997E-4</v>
      </c>
      <c r="E30" s="15">
        <f>VLOOKUP(C30,Active!C$21:E$106,3,FALSE)</f>
        <v>-2806.5485948359224</v>
      </c>
      <c r="G30" s="15" t="s">
        <v>89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>
      <c r="A31" s="14" t="s">
        <v>91</v>
      </c>
      <c r="B31" s="17" t="s">
        <v>48</v>
      </c>
      <c r="C31" s="16">
        <v>51584.056600000004</v>
      </c>
      <c r="D31" s="18">
        <v>2.9999999999999997E-4</v>
      </c>
      <c r="E31" s="15">
        <f>VLOOKUP(C31,Active!C$21:E$106,3,FALSE)</f>
        <v>-2806.5477852930217</v>
      </c>
      <c r="G31" s="15" t="s">
        <v>89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>
      <c r="A32" s="14" t="s">
        <v>91</v>
      </c>
      <c r="B32" s="17" t="s">
        <v>48</v>
      </c>
      <c r="C32" s="16">
        <v>51584.056600000004</v>
      </c>
      <c r="D32" s="18">
        <v>2.0000000000000001E-4</v>
      </c>
      <c r="E32" s="15">
        <f>VLOOKUP(C32,Active!C$21:E$106,3,FALSE)</f>
        <v>-2806.5477852930217</v>
      </c>
      <c r="G32" s="15" t="s">
        <v>89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>
      <c r="A33" s="14" t="s">
        <v>91</v>
      </c>
      <c r="B33" s="17" t="s">
        <v>48</v>
      </c>
      <c r="C33" s="16">
        <v>51591.964999999997</v>
      </c>
      <c r="D33" s="18">
        <v>5.9999999999999995E-4</v>
      </c>
      <c r="E33" s="15">
        <f>VLOOKUP(C33,Active!C$21:E$106,3,FALSE)</f>
        <v>-2790.5423127830886</v>
      </c>
      <c r="G33" s="15" t="s">
        <v>89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>
      <c r="A34" s="14" t="s">
        <v>91</v>
      </c>
      <c r="B34" s="17" t="s">
        <v>48</v>
      </c>
      <c r="C34" s="16">
        <v>51591.964399999997</v>
      </c>
      <c r="D34" s="18">
        <v>2.9999999999999997E-4</v>
      </c>
      <c r="E34" s="15">
        <f>VLOOKUP(C34,Active!C$21:E$106,3,FALSE)</f>
        <v>-2790.5435270974249</v>
      </c>
      <c r="G34" s="15" t="s">
        <v>89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>
      <c r="A35" s="14" t="s">
        <v>91</v>
      </c>
      <c r="B35" s="17" t="s">
        <v>48</v>
      </c>
      <c r="C35" s="16">
        <v>51591.9643</v>
      </c>
      <c r="D35" s="18">
        <v>2.0000000000000001E-4</v>
      </c>
      <c r="E35" s="15">
        <f>VLOOKUP(C35,Active!C$21:E$106,3,FALSE)</f>
        <v>-2790.5437294831427</v>
      </c>
      <c r="G35" s="15" t="s">
        <v>89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>
      <c r="A36" s="14" t="s">
        <v>91</v>
      </c>
      <c r="B36" s="17" t="s">
        <v>48</v>
      </c>
      <c r="C36" s="16">
        <v>51628.038800000002</v>
      </c>
      <c r="D36" s="18">
        <v>2.0999999999999999E-3</v>
      </c>
      <c r="E36" s="15">
        <f>VLOOKUP(C36,Active!C$21:E$106,3,FALSE)</f>
        <v>-2717.534091875013</v>
      </c>
      <c r="G36" s="15" t="s">
        <v>89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>
      <c r="A37" s="14" t="s">
        <v>91</v>
      </c>
      <c r="B37" s="17" t="s">
        <v>48</v>
      </c>
      <c r="C37" s="16">
        <v>51628.036699999997</v>
      </c>
      <c r="D37" s="18">
        <v>5.0000000000000001E-4</v>
      </c>
      <c r="E37" s="15">
        <f>VLOOKUP(C37,Active!C$21:E$106,3,FALSE)</f>
        <v>-2717.5383419752047</v>
      </c>
      <c r="G37" s="15" t="s">
        <v>89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>
      <c r="A38" s="14" t="s">
        <v>91</v>
      </c>
      <c r="B38" s="17" t="s">
        <v>48</v>
      </c>
      <c r="C38" s="16">
        <v>51628.0363</v>
      </c>
      <c r="D38" s="18">
        <v>4.0000000000000002E-4</v>
      </c>
      <c r="E38" s="15">
        <f>VLOOKUP(C38,Active!C$21:E$106,3,FALSE)</f>
        <v>-2717.5391515180904</v>
      </c>
      <c r="G38" s="15" t="s">
        <v>89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>
      <c r="A39" s="14" t="s">
        <v>91</v>
      </c>
      <c r="B39" s="17" t="s">
        <v>48</v>
      </c>
      <c r="C39" s="16">
        <v>51629.025099999999</v>
      </c>
      <c r="D39" s="18">
        <v>1.9E-3</v>
      </c>
      <c r="E39" s="15">
        <f>VLOOKUP(C39,Active!C$21:E$106,3,FALSE)</f>
        <v>-2715.5379614900417</v>
      </c>
      <c r="G39" s="15" t="s">
        <v>89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>
      <c r="A40" s="14" t="s">
        <v>91</v>
      </c>
      <c r="B40" s="17" t="s">
        <v>48</v>
      </c>
      <c r="C40" s="16">
        <v>51629.022599999997</v>
      </c>
      <c r="D40" s="18">
        <v>2.9999999999999997E-4</v>
      </c>
      <c r="E40" s="15">
        <f>VLOOKUP(C40,Active!C$21:E$106,3,FALSE)</f>
        <v>-2715.5430211331186</v>
      </c>
      <c r="G40" s="15" t="s">
        <v>89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>
      <c r="A41" s="14" t="s">
        <v>91</v>
      </c>
      <c r="B41" s="17" t="s">
        <v>48</v>
      </c>
      <c r="C41" s="16">
        <v>51629.025399999999</v>
      </c>
      <c r="D41" s="18">
        <v>5.9999999999999995E-4</v>
      </c>
      <c r="E41" s="15">
        <f>VLOOKUP(C41,Active!C$21:E$106,3,FALSE)</f>
        <v>-2715.5373543328733</v>
      </c>
      <c r="G41" s="15" t="s">
        <v>89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>
      <c r="A42" s="14" t="s">
        <v>91</v>
      </c>
      <c r="B42" s="17" t="s">
        <v>48</v>
      </c>
      <c r="C42" s="16">
        <v>51630.0118</v>
      </c>
      <c r="D42" s="18">
        <v>5.9999999999999995E-4</v>
      </c>
      <c r="E42" s="15">
        <f>VLOOKUP(C42,Active!C$21:E$106,3,FALSE)</f>
        <v>-2713.5410215621691</v>
      </c>
      <c r="G42" s="15" t="s">
        <v>89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>
      <c r="A43" s="14" t="s">
        <v>91</v>
      </c>
      <c r="B43" s="17" t="s">
        <v>48</v>
      </c>
      <c r="C43" s="16">
        <v>51630.0121</v>
      </c>
      <c r="D43" s="18">
        <v>2.9999999999999997E-4</v>
      </c>
      <c r="E43" s="15">
        <f>VLOOKUP(C43,Active!C$21:E$106,3,FALSE)</f>
        <v>-2713.5404144050012</v>
      </c>
      <c r="G43" s="15" t="s">
        <v>89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>
      <c r="A44" s="14" t="s">
        <v>91</v>
      </c>
      <c r="B44" s="17" t="s">
        <v>48</v>
      </c>
      <c r="C44" s="16">
        <v>51630.011299999998</v>
      </c>
      <c r="D44" s="18">
        <v>2.9999999999999997E-4</v>
      </c>
      <c r="E44" s="15">
        <f>VLOOKUP(C44,Active!C$21:E$106,3,FALSE)</f>
        <v>-2713.5420334907876</v>
      </c>
      <c r="G44" s="15" t="s">
        <v>89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>
      <c r="A45" s="14" t="s">
        <v>91</v>
      </c>
      <c r="B45" s="17" t="s">
        <v>44</v>
      </c>
      <c r="C45" s="16">
        <v>51900.535100000001</v>
      </c>
      <c r="D45" s="18">
        <v>2.9999999999999997E-4</v>
      </c>
      <c r="E45" s="15">
        <f>VLOOKUP(C45,Active!C$21:E$106,3,FALSE)</f>
        <v>-2166.040485240002</v>
      </c>
      <c r="G45" s="15" t="s">
        <v>88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>
      <c r="A46" s="14" t="s">
        <v>91</v>
      </c>
      <c r="B46" s="17" t="s">
        <v>44</v>
      </c>
      <c r="C46" s="16">
        <v>51900.535300000003</v>
      </c>
      <c r="D46" s="18">
        <v>2.0000000000000001E-4</v>
      </c>
      <c r="E46" s="15">
        <f>VLOOKUP(C46,Active!C$21:E$106,3,FALSE)</f>
        <v>-2166.0400804685514</v>
      </c>
      <c r="G46" s="15" t="s">
        <v>88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>
      <c r="A47" s="14" t="s">
        <v>91</v>
      </c>
      <c r="B47" s="17" t="s">
        <v>48</v>
      </c>
      <c r="C47" s="16">
        <v>51925.489099999999</v>
      </c>
      <c r="D47" s="18">
        <v>2.9999999999999997E-4</v>
      </c>
      <c r="E47" s="15">
        <f>VLOOKUP(C47,Active!C$21:E$106,3,FALSE)</f>
        <v>-2115.5371519471501</v>
      </c>
      <c r="G47" s="15" t="s">
        <v>88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>
      <c r="A48" s="14" t="s">
        <v>91</v>
      </c>
      <c r="B48" s="17" t="s">
        <v>48</v>
      </c>
      <c r="C48" s="16">
        <v>51925.487999999998</v>
      </c>
      <c r="D48" s="18">
        <v>1E-4</v>
      </c>
      <c r="E48" s="15">
        <f>VLOOKUP(C48,Active!C$21:E$106,3,FALSE)</f>
        <v>-2115.5393781901043</v>
      </c>
      <c r="G48" s="15" t="s">
        <v>88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>
      <c r="A49" s="14" t="s">
        <v>91</v>
      </c>
      <c r="B49" s="17" t="s">
        <v>44</v>
      </c>
      <c r="C49" s="16">
        <v>51940.061099999999</v>
      </c>
      <c r="D49" s="18">
        <v>5.9999999999999995E-4</v>
      </c>
      <c r="E49" s="15">
        <f>VLOOKUP(C49,Active!C$21:E$106,3,FALSE)</f>
        <v>-2086.045504405934</v>
      </c>
      <c r="G49" s="15" t="s">
        <v>89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>
      <c r="A50" s="14" t="s">
        <v>91</v>
      </c>
      <c r="B50" s="17" t="s">
        <v>44</v>
      </c>
      <c r="C50" s="16">
        <v>51940.060400000002</v>
      </c>
      <c r="D50" s="18">
        <v>2.9999999999999997E-4</v>
      </c>
      <c r="E50" s="15">
        <f>VLOOKUP(C50,Active!C$21:E$106,3,FALSE)</f>
        <v>-2086.0469211059881</v>
      </c>
      <c r="G50" s="15" t="s">
        <v>89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>
      <c r="A51" s="14" t="s">
        <v>91</v>
      </c>
      <c r="B51" s="17" t="s">
        <v>44</v>
      </c>
      <c r="C51" s="16">
        <v>51940.060400000002</v>
      </c>
      <c r="D51" s="18">
        <v>2.0000000000000001E-4</v>
      </c>
      <c r="E51" s="15">
        <f>VLOOKUP(C51,Active!C$21:E$106,3,FALSE)</f>
        <v>-2086.0469211059881</v>
      </c>
      <c r="G51" s="15" t="s">
        <v>89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>
      <c r="A52" s="14" t="s">
        <v>91</v>
      </c>
      <c r="B52" s="17" t="s">
        <v>44</v>
      </c>
      <c r="C52" s="16">
        <v>51952.411899999999</v>
      </c>
      <c r="D52" s="18">
        <v>1E-4</v>
      </c>
      <c r="E52" s="15">
        <f>VLOOKUP(C52,Active!C$21:E$106,3,FALSE)</f>
        <v>-2061.0492485418072</v>
      </c>
      <c r="G52" s="15" t="s">
        <v>88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>
      <c r="A53" s="14" t="s">
        <v>91</v>
      </c>
      <c r="B53" s="17" t="s">
        <v>44</v>
      </c>
      <c r="C53" s="16">
        <v>51952.415399999998</v>
      </c>
      <c r="D53" s="18">
        <v>4.0000000000000002E-4</v>
      </c>
      <c r="E53" s="15">
        <f>VLOOKUP(C53,Active!C$21:E$106,3,FALSE)</f>
        <v>-2061.0421650415078</v>
      </c>
      <c r="G53" s="15" t="s">
        <v>88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>
      <c r="A54" s="14" t="s">
        <v>91</v>
      </c>
      <c r="B54" s="17" t="s">
        <v>44</v>
      </c>
      <c r="C54" s="16">
        <v>52003.308400000002</v>
      </c>
      <c r="D54" s="18">
        <v>5.0000000000000001E-4</v>
      </c>
      <c r="E54" s="15">
        <f>VLOOKUP(C54,Active!C$21:E$106,3,FALSE)</f>
        <v>-1958.0419990852076</v>
      </c>
      <c r="G54" s="15" t="s">
        <v>88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>
      <c r="A55" s="14" t="s">
        <v>94</v>
      </c>
      <c r="B55" s="17" t="s">
        <v>48</v>
      </c>
      <c r="C55" s="16">
        <v>56597.491119999999</v>
      </c>
      <c r="D55" s="18">
        <v>1.1000000000000001E-3</v>
      </c>
      <c r="E55" s="15" t="e">
        <f>VLOOKUP(C55,Active!C$21:E$106,3,FALSE)</f>
        <v>#N/A</v>
      </c>
      <c r="G55" s="15" t="s">
        <v>89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>
      <c r="A56" s="14" t="s">
        <v>94</v>
      </c>
      <c r="B56" s="17" t="s">
        <v>48</v>
      </c>
      <c r="C56" s="16">
        <v>56602.435590000001</v>
      </c>
      <c r="D56" s="18">
        <v>2.0000000000000001E-4</v>
      </c>
      <c r="E56" s="15" t="e">
        <f>VLOOKUP(C56,Active!C$21:E$106,3,FALSE)</f>
        <v>#N/A</v>
      </c>
      <c r="G56" s="15" t="s">
        <v>89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>
      <c r="A57" s="14" t="s">
        <v>94</v>
      </c>
      <c r="B57" s="17" t="s">
        <v>48</v>
      </c>
      <c r="C57" s="16">
        <v>56692.361720000001</v>
      </c>
      <c r="D57" s="18">
        <v>2.0000000000000001E-4</v>
      </c>
      <c r="E57" s="15" t="e">
        <f>VLOOKUP(C57,Active!C$21:E$106,3,FALSE)</f>
        <v>#N/A</v>
      </c>
      <c r="G57" s="15" t="s">
        <v>89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>
      <c r="A58" s="14" t="s">
        <v>94</v>
      </c>
      <c r="B58" s="17" t="s">
        <v>48</v>
      </c>
      <c r="C58" s="16">
        <v>56692.362079999999</v>
      </c>
      <c r="D58" s="18">
        <v>2.0000000000000001E-4</v>
      </c>
      <c r="E58" s="15" t="e">
        <f>VLOOKUP(C58,Active!C$21:E$106,3,FALSE)</f>
        <v>#N/A</v>
      </c>
      <c r="G58" s="15" t="s">
        <v>89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4" t="s">
        <v>94</v>
      </c>
      <c r="B59" s="17" t="s">
        <v>48</v>
      </c>
      <c r="C59" s="16">
        <v>56693.347710000002</v>
      </c>
      <c r="D59" s="18">
        <v>4.0000000000000002E-4</v>
      </c>
      <c r="E59" s="15" t="e">
        <f>VLOOKUP(C59,Active!C$21:E$106,3,FALSE)</f>
        <v>#N/A</v>
      </c>
      <c r="G59" s="15" t="s">
        <v>89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>
      <c r="A60" s="14" t="s">
        <v>94</v>
      </c>
      <c r="B60" s="17" t="s">
        <v>48</v>
      </c>
      <c r="C60" s="16">
        <v>56693.348639999997</v>
      </c>
      <c r="D60" s="18">
        <v>2.0000000000000001E-4</v>
      </c>
      <c r="E60" s="15" t="e">
        <f>VLOOKUP(C60,Active!C$21:E$106,3,FALSE)</f>
        <v>#N/A</v>
      </c>
      <c r="G60" s="15" t="s">
        <v>89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>
      <c r="A61" s="14" t="s">
        <v>94</v>
      </c>
      <c r="B61" s="17" t="s">
        <v>44</v>
      </c>
      <c r="C61" s="16">
        <v>56712.370770000001</v>
      </c>
      <c r="D61" s="18">
        <v>2.0000000000000001E-4</v>
      </c>
      <c r="E61" s="15" t="e">
        <f>VLOOKUP(C61,Active!C$21:E$106,3,FALSE)</f>
        <v>#N/A</v>
      </c>
      <c r="G61" s="15" t="s">
        <v>89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>
      <c r="A62" s="14" t="s">
        <v>95</v>
      </c>
      <c r="B62" s="17" t="s">
        <v>44</v>
      </c>
      <c r="C62" s="16">
        <v>56713.359199999999</v>
      </c>
      <c r="D62" s="18">
        <v>1.9E-3</v>
      </c>
      <c r="E62" s="15" t="e">
        <f>VLOOKUP(C62,Active!C$21:E$106,3,FALSE)</f>
        <v>#N/A</v>
      </c>
      <c r="G62" s="15" t="s">
        <v>89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14" t="s">
        <v>95</v>
      </c>
      <c r="B63" s="17" t="s">
        <v>48</v>
      </c>
      <c r="C63" s="16">
        <v>56734.359400000001</v>
      </c>
      <c r="D63" s="18">
        <v>2E-3</v>
      </c>
      <c r="E63" s="15" t="e">
        <f>VLOOKUP(C63,Active!C$21:E$106,3,FALSE)</f>
        <v>#N/A</v>
      </c>
      <c r="G63" s="15" t="s">
        <v>89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</row>
  </sheetData>
  <phoneticPr fontId="34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2003-01-01T20:11:31Z</cp:lastPrinted>
  <dcterms:created xsi:type="dcterms:W3CDTF">2002-07-26T04:23:24Z</dcterms:created>
  <dcterms:modified xsi:type="dcterms:W3CDTF">2024-09-19T04:51:43Z</dcterms:modified>
</cp:coreProperties>
</file>