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C2FE1588-12A6-4EC1-BC90-C6A2D4B7D492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/>
  <c r="G26" i="1" s="1"/>
  <c r="K26" i="1" s="1"/>
  <c r="Q26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6" i="1"/>
  <c r="O24" i="1"/>
  <c r="O25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<sst xmlns="http://schemas.openxmlformats.org/spreadsheetml/2006/main" count="64" uniqueCount="53">
  <si>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</si>
  <si>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</si>
  <si>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</si>
  <si>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</si>
  <si>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</si>
  <si>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</si>
  <si>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</si>
  <si>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</si>
  <si>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</si>
  <si>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</si>
  <si>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</si>
  <si>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</si>
  <si>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</si>
  <si>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</si>
  <si>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</si>
  <si>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</si>
  <si>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</si>
  <si>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</si>
  <si>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</si>
  <si>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</si>
  <si>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</si>
  <si>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</si>
  <si>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</si>
  <si>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</si>
  <si>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</si>
  <si>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</si>
  <si>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</si>
  <si>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</si>
  <si>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</si>
  <si>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</si>
  <si>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</si>
  <si>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</si>
  <si>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</si>
  <si>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</si>
  <si>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</si>
  <si>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</si>
  <si>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</si>
  <si>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</si>
  <si>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</si>
  <si>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</si>
  <si>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</si>
  <si>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</si>
  <si>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</si>
  <si>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</si>
  <si>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</si>
  <si>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</si>
  <si>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EW</t>
  </si>
  <si>
    <t>VSX</t>
  </si>
  <si>
    <t>14.48-14.80</t>
  </si>
  <si>
    <t>BAV102 Feb 2025</t>
  </si>
  <si>
    <t>I</t>
  </si>
  <si>
    <t>VSX : Detail for ASASSN-V J054651.68+320350.4</t>
  </si>
  <si>
    <t>ASASSN-V J054651.68+320350.4 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</si>
</sst>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8" applyNumberFormat="1" applyFont="1" applyFill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ASASSNVJ054651.68+320350.4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5.2799999975832179E-3</c:v>
                </c:pt>
                <c:pt idx="2">
                  <c:v>6.6399999996065162E-3</c:v>
                </c:pt>
                <c:pt idx="3">
                  <c:v>4.3199999927310273E-3</c:v>
                </c:pt>
                <c:pt idx="4">
                  <c:v>3.4249999953317456E-3</c:v>
                </c:pt>
                <c:pt idx="5">
                  <c:v>5.429999997431878E-3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3.0769651418327375E-4</c:v>
                </c:pt>
                <c:pt idx="1">
                  <c:v>4.5632837513957577E-3</c:v>
                </c:pt>
                <c:pt idx="2">
                  <c:v>4.6152843911229924E-3</c:v>
                </c:pt>
                <c:pt idx="3">
                  <c:v>5.1522212292367583E-3</c:v>
                </c:pt>
                <c:pt idx="4">
                  <c:v>5.1525235585374984E-3</c:v>
                </c:pt>
                <c:pt idx="5">
                  <c:v>5.3039905382081046E-3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7038</c:v>
                      </c:pt>
                      <c:pt idx="2">
                        <c:v>7124</c:v>
                      </c:pt>
                      <c:pt idx="3">
                        <c:v>8012</c:v>
                      </c:pt>
                      <c:pt idx="4">
                        <c:v>8012.5</c:v>
                      </c:pt>
                      <c:pt idx="5">
                        <c:v>8263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ASASSNVJ054651.68+320350.4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5.2799999975832179E-3</c:v>
                </c:pt>
                <c:pt idx="2">
                  <c:v>6.6399999996065162E-3</c:v>
                </c:pt>
                <c:pt idx="3">
                  <c:v>4.3199999927310273E-3</c:v>
                </c:pt>
                <c:pt idx="4">
                  <c:v>3.4249999953317456E-3</c:v>
                </c:pt>
                <c:pt idx="5">
                  <c:v>5.429999997431878E-3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3.0769651418327375E-4</c:v>
                </c:pt>
                <c:pt idx="1">
                  <c:v>4.5632837513957577E-3</c:v>
                </c:pt>
                <c:pt idx="2">
                  <c:v>4.6152843911229924E-3</c:v>
                </c:pt>
                <c:pt idx="3">
                  <c:v>5.1522212292367583E-3</c:v>
                </c:pt>
                <c:pt idx="4">
                  <c:v>5.1525235585374984E-3</c:v>
                </c:pt>
                <c:pt idx="5">
                  <c:v>5.3039905382081046E-3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7038</c:v>
                </c:pt>
                <c:pt idx="2">
                  <c:v>7124</c:v>
                </c:pt>
                <c:pt idx="3">
                  <c:v>8012</c:v>
                </c:pt>
                <c:pt idx="4">
                  <c:v>8012.5</c:v>
                </c:pt>
                <c:pt idx="5">
                  <c:v>8263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090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7" t="s">
        <v>51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57998.088000000003</v>
      </c>
      <c r="D7" s="13" t="s">
        <v>47</v>
      </c>
    </row>
    <row r="8" spans="1:15" ht="12.95" customHeight="1" x14ac:dyDescent="0.2">
      <c r="A8" s="20" t="s">
        <v>3</v>
      </c>
      <c r="C8" s="28">
        <v>0.27839000000000003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3.0769651418327375E-4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6.0465860147946636E-7</v>
      </c>
      <c r="D12" s="21"/>
      <c r="E12" s="35" t="s">
        <v>45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60845.807954166667</v>
      </c>
    </row>
    <row r="15" spans="1:15" ht="12.95" customHeight="1" x14ac:dyDescent="0.2">
      <c r="A15" s="17" t="s">
        <v>17</v>
      </c>
      <c r="C15" s="18">
        <f ca="1">(C7+C11)+(C8+C12)*INT(MAX(F21:F3533))</f>
        <v>60298.429873990543</v>
      </c>
      <c r="E15" s="37" t="s">
        <v>33</v>
      </c>
      <c r="F15" s="39">
        <f ca="1">ROUND(2*(F14-$C$7)/$C$8,0)/2+F13</f>
        <v>10230</v>
      </c>
    </row>
    <row r="16" spans="1:15" ht="12.95" customHeight="1" x14ac:dyDescent="0.2">
      <c r="A16" s="17" t="s">
        <v>4</v>
      </c>
      <c r="C16" s="18">
        <f ca="1">+C8+C12</f>
        <v>0.27839060465860149</v>
      </c>
      <c r="E16" s="37" t="s">
        <v>34</v>
      </c>
      <c r="F16" s="39">
        <f ca="1">ROUND(2*(F14-$C$15)/$C$16,0)/2+F13</f>
        <v>1967</v>
      </c>
    </row>
    <row r="17" spans="1:21" ht="12.95" customHeight="1" thickBot="1" x14ac:dyDescent="0.25">
      <c r="A17" s="16" t="s">
        <v>27</v>
      </c>
      <c r="C17" s="20">
        <f>COUNT(C21:C2191)</f>
        <v>6</v>
      </c>
      <c r="E17" s="37" t="s">
        <v>43</v>
      </c>
      <c r="F17" s="40">
        <f ca="1">+$C$15+$C$16*$F$16-15018.5-$C$5/24</f>
        <v>45827.920026687345</v>
      </c>
    </row>
    <row r="18" spans="1:21" ht="12.95" customHeight="1" thickTop="1" thickBot="1" x14ac:dyDescent="0.25">
      <c r="A18" s="17" t="s">
        <v>5</v>
      </c>
      <c r="C18" s="24">
        <f ca="1">+C15</f>
        <v>60298.429873990543</v>
      </c>
      <c r="D18" s="25">
        <f ca="1">+C16</f>
        <v>0.27839060465860149</v>
      </c>
      <c r="E18" s="42" t="s">
        <v>44</v>
      </c>
      <c r="F18" s="41">
        <f ca="1">+($C$15+$C$16*$F$16)-($C$16/2)-15018.5-$C$5/24</f>
        <v>45827.780831385018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57998.088000000003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3.0769651418327375E-4</v>
      </c>
      <c r="Q21" s="26">
        <f>+C21-15018.5</f>
        <v>42979.588000000003</v>
      </c>
    </row>
    <row r="22" spans="1:21" ht="12.95" customHeight="1" x14ac:dyDescent="0.2">
      <c r="A22" s="43" t="s">
        <v>49</v>
      </c>
      <c r="B22" s="44" t="s">
        <v>50</v>
      </c>
      <c r="C22" s="45">
        <v>59957.402099999999</v>
      </c>
      <c r="D22" s="46">
        <v>6.8999999999999999E-3</v>
      </c>
      <c r="E22" s="20">
        <f t="shared" ref="E22:E26" si="0">+(C22-C$7)/C$8</f>
        <v>7038.0189661984832</v>
      </c>
      <c r="F22" s="20">
        <f t="shared" ref="F22:F26" si="1">ROUND(2*E22,0)/2</f>
        <v>7038</v>
      </c>
      <c r="G22" s="20">
        <f t="shared" ref="G22:G26" si="2">+C22-(C$7+F22*C$8)</f>
        <v>5.2799999975832179E-3</v>
      </c>
      <c r="K22" s="20">
        <f t="shared" ref="K22:K26" si="3">+G22</f>
        <v>5.2799999975832179E-3</v>
      </c>
      <c r="O22" s="20">
        <f t="shared" ref="O22:O26" ca="1" si="4">+C$11+C$12*$F22</f>
        <v>4.5632837513957577E-3</v>
      </c>
      <c r="Q22" s="26">
        <f t="shared" ref="Q22:Q26" si="5">+C22-15018.5</f>
        <v>44938.902099999999</v>
      </c>
    </row>
    <row r="23" spans="1:21" ht="12.95" customHeight="1" x14ac:dyDescent="0.2">
      <c r="A23" s="43" t="s">
        <v>49</v>
      </c>
      <c r="B23" s="44" t="s">
        <v>50</v>
      </c>
      <c r="C23" s="45">
        <v>59981.345000000001</v>
      </c>
      <c r="D23" s="46">
        <v>3.5000000000000001E-3</v>
      </c>
      <c r="E23" s="20">
        <f t="shared" si="0"/>
        <v>7124.0238514314369</v>
      </c>
      <c r="F23" s="20">
        <f t="shared" si="1"/>
        <v>7124</v>
      </c>
      <c r="G23" s="20">
        <f t="shared" si="2"/>
        <v>6.6399999996065162E-3</v>
      </c>
      <c r="K23" s="20">
        <f t="shared" si="3"/>
        <v>6.6399999996065162E-3</v>
      </c>
      <c r="O23" s="20">
        <f t="shared" ca="1" si="4"/>
        <v>4.6152843911229924E-3</v>
      </c>
      <c r="Q23" s="26">
        <f t="shared" si="5"/>
        <v>44962.845000000001</v>
      </c>
    </row>
    <row r="24" spans="1:21" ht="12.95" customHeight="1" x14ac:dyDescent="0.2">
      <c r="A24" s="43" t="s">
        <v>49</v>
      </c>
      <c r="B24" s="44" t="s">
        <v>50</v>
      </c>
      <c r="C24" s="45">
        <v>60228.553</v>
      </c>
      <c r="D24" s="46">
        <v>3.5000000000000001E-3</v>
      </c>
      <c r="E24" s="20">
        <f t="shared" si="0"/>
        <v>8012.0155177987581</v>
      </c>
      <c r="F24" s="20">
        <f t="shared" si="1"/>
        <v>8012</v>
      </c>
      <c r="G24" s="20">
        <f t="shared" si="2"/>
        <v>4.3199999927310273E-3</v>
      </c>
      <c r="K24" s="20">
        <f t="shared" si="3"/>
        <v>4.3199999927310273E-3</v>
      </c>
      <c r="O24" s="20">
        <f t="shared" ca="1" si="4"/>
        <v>5.1522212292367583E-3</v>
      </c>
      <c r="Q24" s="26">
        <f t="shared" si="5"/>
        <v>45210.053</v>
      </c>
    </row>
    <row r="25" spans="1:21" ht="12.95" customHeight="1" x14ac:dyDescent="0.2">
      <c r="A25" s="43" t="s">
        <v>49</v>
      </c>
      <c r="B25" s="44" t="s">
        <v>50</v>
      </c>
      <c r="C25" s="45">
        <v>60228.691299999999</v>
      </c>
      <c r="D25" s="46">
        <v>3.5000000000000001E-3</v>
      </c>
      <c r="E25" s="20">
        <f t="shared" si="0"/>
        <v>8012.5123028844246</v>
      </c>
      <c r="F25" s="20">
        <f t="shared" si="1"/>
        <v>8012.5</v>
      </c>
      <c r="G25" s="20">
        <f t="shared" si="2"/>
        <v>3.4249999953317456E-3</v>
      </c>
      <c r="K25" s="20">
        <f t="shared" si="3"/>
        <v>3.4249999953317456E-3</v>
      </c>
      <c r="O25" s="20">
        <f t="shared" ca="1" si="4"/>
        <v>5.1525235585374984E-3</v>
      </c>
      <c r="Q25" s="26">
        <f t="shared" si="5"/>
        <v>45210.191299999999</v>
      </c>
    </row>
    <row r="26" spans="1:21" ht="12.95" customHeight="1" x14ac:dyDescent="0.2">
      <c r="A26" s="43" t="s">
        <v>49</v>
      </c>
      <c r="B26" s="44" t="s">
        <v>50</v>
      </c>
      <c r="C26" s="45">
        <v>60298.43</v>
      </c>
      <c r="D26" s="46">
        <v>3.5000000000000001E-3</v>
      </c>
      <c r="E26" s="20">
        <f t="shared" si="0"/>
        <v>8263.0195050109432</v>
      </c>
      <c r="F26" s="20">
        <f t="shared" si="1"/>
        <v>8263</v>
      </c>
      <c r="G26" s="20">
        <f t="shared" si="2"/>
        <v>5.429999997431878E-3</v>
      </c>
      <c r="K26" s="20">
        <f t="shared" si="3"/>
        <v>5.429999997431878E-3</v>
      </c>
      <c r="O26" s="20">
        <f t="shared" ca="1" si="4"/>
        <v>5.3039905382081046E-3</v>
      </c>
      <c r="Q26" s="26">
        <f t="shared" si="5"/>
        <v>45279.93</v>
      </c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09087" xr:uid="{03DF023D-6BFE-4586-A55A-C6D8A925FDBE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2025-06-19T07:23:27Z</dcterms:modified>
</cp:coreProperties>
</file>