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3BFADF-D073-47A3-A66D-30121CD23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2" r:id="rId2"/>
  </sheets>
  <definedNames>
    <definedName name="solver_adj" localSheetId="0" hidden="1">Active!$V$2:$V$7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Active!$V$9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5" i="1" l="1"/>
  <c r="F95" i="1"/>
  <c r="T95" i="1" s="1"/>
  <c r="Q95" i="1"/>
  <c r="E260" i="1"/>
  <c r="F260" i="1" s="1"/>
  <c r="Q260" i="1"/>
  <c r="F14" i="1"/>
  <c r="E258" i="1"/>
  <c r="F258" i="1" s="1"/>
  <c r="T258" i="1" s="1"/>
  <c r="Q258" i="1"/>
  <c r="E259" i="1"/>
  <c r="F259" i="1" s="1"/>
  <c r="Q259" i="1"/>
  <c r="Q253" i="1"/>
  <c r="Q255" i="1"/>
  <c r="Q257" i="1"/>
  <c r="Q252" i="1"/>
  <c r="Q254" i="1"/>
  <c r="Q256" i="1"/>
  <c r="Q103" i="1"/>
  <c r="Q110" i="1"/>
  <c r="Q190" i="1"/>
  <c r="Q211" i="1"/>
  <c r="Q216" i="1"/>
  <c r="Q217" i="1"/>
  <c r="Q220" i="1"/>
  <c r="Q225" i="1"/>
  <c r="Q227" i="1"/>
  <c r="Q228" i="1"/>
  <c r="Q230" i="1"/>
  <c r="Q232" i="1"/>
  <c r="Q233" i="1"/>
  <c r="Q237" i="1"/>
  <c r="Q239" i="1"/>
  <c r="Q241" i="1"/>
  <c r="Q243" i="1"/>
  <c r="Q245" i="1"/>
  <c r="Q246" i="1"/>
  <c r="Q247" i="1"/>
  <c r="Q248" i="1"/>
  <c r="Q249" i="1"/>
  <c r="Q250" i="1"/>
  <c r="Q251" i="1"/>
  <c r="Q238" i="1"/>
  <c r="Q240" i="1"/>
  <c r="Q242" i="1"/>
  <c r="Q244" i="1"/>
  <c r="Q221" i="1"/>
  <c r="Q210" i="1"/>
  <c r="Q222" i="1"/>
  <c r="Q224" i="1"/>
  <c r="Q226" i="1"/>
  <c r="Q229" i="1"/>
  <c r="Q231" i="1"/>
  <c r="Q234" i="1"/>
  <c r="Q235" i="1"/>
  <c r="Q236" i="1"/>
  <c r="Q223" i="1"/>
  <c r="E179" i="1"/>
  <c r="F179" i="1" s="1"/>
  <c r="E40" i="1"/>
  <c r="F40" i="1" s="1"/>
  <c r="G40" i="1" s="1"/>
  <c r="I40" i="1" s="1"/>
  <c r="E86" i="1"/>
  <c r="F86" i="1" s="1"/>
  <c r="D9" i="1"/>
  <c r="C9" i="1"/>
  <c r="Q219" i="1"/>
  <c r="U2" i="1"/>
  <c r="U3" i="1"/>
  <c r="U4" i="1"/>
  <c r="U5" i="1"/>
  <c r="U6" i="1"/>
  <c r="U7" i="1"/>
  <c r="Q218" i="1"/>
  <c r="Q203" i="1"/>
  <c r="Q207" i="1"/>
  <c r="Q208" i="1"/>
  <c r="Q215" i="1"/>
  <c r="Q214" i="1"/>
  <c r="Q212" i="1"/>
  <c r="Q204" i="1"/>
  <c r="Q209" i="1"/>
  <c r="Q213" i="1"/>
  <c r="Q175" i="1"/>
  <c r="Q180" i="1"/>
  <c r="Q184" i="1"/>
  <c r="Q189" i="1"/>
  <c r="Q192" i="1"/>
  <c r="Q194" i="1"/>
  <c r="Q195" i="1"/>
  <c r="Q196" i="1"/>
  <c r="Q197" i="1"/>
  <c r="Q198" i="1"/>
  <c r="Q202" i="1"/>
  <c r="Q206" i="1"/>
  <c r="Q205" i="1"/>
  <c r="Q201" i="1"/>
  <c r="Q177" i="1"/>
  <c r="Q176" i="1"/>
  <c r="Q171" i="1"/>
  <c r="Q169" i="1"/>
  <c r="Q165" i="1"/>
  <c r="Q163" i="1"/>
  <c r="Q159" i="1"/>
  <c r="Q155" i="1"/>
  <c r="Q153" i="1"/>
  <c r="Q152" i="1"/>
  <c r="Q149" i="1"/>
  <c r="Q143" i="1"/>
  <c r="Q141" i="1"/>
  <c r="Q139" i="1"/>
  <c r="Q137" i="1"/>
  <c r="Q136" i="1"/>
  <c r="Q135" i="1"/>
  <c r="Q134" i="1"/>
  <c r="Q133" i="1"/>
  <c r="Q128" i="1"/>
  <c r="Q127" i="1"/>
  <c r="Q199" i="1"/>
  <c r="Q200" i="1"/>
  <c r="C17" i="1"/>
  <c r="Q191" i="1"/>
  <c r="Q188" i="1"/>
  <c r="Q179" i="1"/>
  <c r="Q178" i="1"/>
  <c r="Q193" i="1"/>
  <c r="Q187" i="1"/>
  <c r="Q186" i="1"/>
  <c r="Q185" i="1"/>
  <c r="Q129" i="1"/>
  <c r="Q126" i="1"/>
  <c r="Q181" i="1"/>
  <c r="Q160" i="1"/>
  <c r="Q166" i="1"/>
  <c r="Q167" i="1"/>
  <c r="Q168" i="1"/>
  <c r="Q172" i="1"/>
  <c r="Q157" i="1"/>
  <c r="Q182" i="1"/>
  <c r="Q170" i="1"/>
  <c r="Q173" i="1"/>
  <c r="Q132" i="1"/>
  <c r="Q124" i="1"/>
  <c r="Q131" i="1"/>
  <c r="Q125" i="1"/>
  <c r="Q156" i="1"/>
  <c r="Q81" i="1"/>
  <c r="Q82" i="1"/>
  <c r="Q83" i="1"/>
  <c r="Q84" i="1"/>
  <c r="Q86" i="1"/>
  <c r="Q87" i="1"/>
  <c r="Q88" i="1"/>
  <c r="Q91" i="1"/>
  <c r="Q123" i="1"/>
  <c r="Q119" i="1"/>
  <c r="Q120" i="1"/>
  <c r="Q121" i="1"/>
  <c r="Q122" i="1"/>
  <c r="Q142" i="1"/>
  <c r="Q174" i="1"/>
  <c r="Q183" i="1"/>
  <c r="Q164" i="1"/>
  <c r="Q162" i="1"/>
  <c r="Q145" i="1"/>
  <c r="Q158" i="1"/>
  <c r="Q150" i="1"/>
  <c r="Q161" i="1"/>
  <c r="Q138" i="1"/>
  <c r="Q154" i="1"/>
  <c r="Q144" i="1"/>
  <c r="Q146" i="1"/>
  <c r="Q147" i="1"/>
  <c r="Q148" i="1"/>
  <c r="Q151" i="1"/>
  <c r="Q22" i="1"/>
  <c r="Q23" i="1"/>
  <c r="Q130" i="1"/>
  <c r="Q140" i="1"/>
  <c r="Q114" i="1"/>
  <c r="Q29" i="1"/>
  <c r="Q32" i="1"/>
  <c r="Q75" i="1"/>
  <c r="Q76" i="1"/>
  <c r="Q77" i="1"/>
  <c r="Q78" i="1"/>
  <c r="Q79" i="1"/>
  <c r="Q80" i="1"/>
  <c r="Q85" i="1"/>
  <c r="Q89" i="1"/>
  <c r="Q90" i="1"/>
  <c r="Q94" i="1"/>
  <c r="Q98" i="1"/>
  <c r="Q99" i="1"/>
  <c r="Q100" i="1"/>
  <c r="Q101" i="1"/>
  <c r="Q102" i="1"/>
  <c r="Q106" i="1"/>
  <c r="Q109" i="1"/>
  <c r="Q113" i="1"/>
  <c r="Q24" i="1"/>
  <c r="Q25" i="1"/>
  <c r="Q26" i="1"/>
  <c r="Q27" i="1"/>
  <c r="Q28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8" i="1"/>
  <c r="Q60" i="1"/>
  <c r="Q61" i="1"/>
  <c r="Q62" i="1"/>
  <c r="Q63" i="1"/>
  <c r="Q64" i="1"/>
  <c r="Q65" i="1"/>
  <c r="Q67" i="1"/>
  <c r="Q68" i="1"/>
  <c r="Q69" i="1"/>
  <c r="Q70" i="1"/>
  <c r="Q71" i="1"/>
  <c r="Q72" i="1"/>
  <c r="Q73" i="1"/>
  <c r="Q74" i="1"/>
  <c r="Q55" i="1"/>
  <c r="Q56" i="1"/>
  <c r="Q57" i="1"/>
  <c r="Q59" i="1"/>
  <c r="Q66" i="1"/>
  <c r="Q92" i="1"/>
  <c r="Q96" i="1"/>
  <c r="Q104" i="1"/>
  <c r="Q107" i="1"/>
  <c r="Q111" i="1"/>
  <c r="Q115" i="1"/>
  <c r="Q117" i="1"/>
  <c r="Q93" i="1"/>
  <c r="Q97" i="1"/>
  <c r="Q105" i="1"/>
  <c r="Q108" i="1"/>
  <c r="Q112" i="1"/>
  <c r="Q116" i="1"/>
  <c r="Q118" i="1"/>
  <c r="Q21" i="1"/>
  <c r="E249" i="1"/>
  <c r="F249" i="1" s="1"/>
  <c r="G249" i="1" s="1"/>
  <c r="K249" i="1" s="1"/>
  <c r="E50" i="1"/>
  <c r="F50" i="1" s="1"/>
  <c r="G50" i="1" s="1"/>
  <c r="I50" i="1" s="1"/>
  <c r="E206" i="1"/>
  <c r="F206" i="1" s="1"/>
  <c r="E77" i="1"/>
  <c r="F77" i="1" s="1"/>
  <c r="E219" i="1"/>
  <c r="F219" i="1" s="1"/>
  <c r="E72" i="1"/>
  <c r="F72" i="1" s="1"/>
  <c r="G72" i="1" s="1"/>
  <c r="I72" i="1" s="1"/>
  <c r="E241" i="1"/>
  <c r="F241" i="1" s="1"/>
  <c r="E75" i="1"/>
  <c r="F75" i="1" s="1"/>
  <c r="E151" i="1"/>
  <c r="F151" i="1" s="1"/>
  <c r="E235" i="1"/>
  <c r="F235" i="1" s="1"/>
  <c r="E105" i="1"/>
  <c r="F105" i="1" s="1"/>
  <c r="E190" i="1"/>
  <c r="F190" i="1" s="1"/>
  <c r="E71" i="1"/>
  <c r="F71" i="1" s="1"/>
  <c r="E149" i="1"/>
  <c r="F149" i="1" s="1"/>
  <c r="E221" i="1"/>
  <c r="F221" i="1" s="1"/>
  <c r="E70" i="1"/>
  <c r="F70" i="1" s="1"/>
  <c r="E164" i="1"/>
  <c r="F164" i="1" s="1"/>
  <c r="E225" i="1"/>
  <c r="F225" i="1" s="1"/>
  <c r="G225" i="1" s="1"/>
  <c r="K225" i="1" s="1"/>
  <c r="E222" i="1"/>
  <c r="F222" i="1" s="1"/>
  <c r="E107" i="1"/>
  <c r="F107" i="1" s="1"/>
  <c r="G219" i="1"/>
  <c r="K219" i="1" s="1"/>
  <c r="G95" i="1" l="1"/>
  <c r="T260" i="1"/>
  <c r="G260" i="1"/>
  <c r="F15" i="1"/>
  <c r="T259" i="1"/>
  <c r="G259" i="1"/>
  <c r="G258" i="1"/>
  <c r="E226" i="1"/>
  <c r="F226" i="1" s="1"/>
  <c r="T226" i="1" s="1"/>
  <c r="E100" i="1"/>
  <c r="F100" i="1" s="1"/>
  <c r="E236" i="1"/>
  <c r="F236" i="1" s="1"/>
  <c r="E171" i="1"/>
  <c r="F171" i="1" s="1"/>
  <c r="G171" i="1" s="1"/>
  <c r="K171" i="1" s="1"/>
  <c r="E250" i="1"/>
  <c r="F250" i="1" s="1"/>
  <c r="E110" i="1"/>
  <c r="F110" i="1" s="1"/>
  <c r="E207" i="1"/>
  <c r="F207" i="1" s="1"/>
  <c r="G207" i="1" s="1"/>
  <c r="K207" i="1" s="1"/>
  <c r="E42" i="1"/>
  <c r="F42" i="1" s="1"/>
  <c r="G42" i="1" s="1"/>
  <c r="I42" i="1" s="1"/>
  <c r="E188" i="1"/>
  <c r="F188" i="1" s="1"/>
  <c r="G188" i="1" s="1"/>
  <c r="K188" i="1" s="1"/>
  <c r="E148" i="1"/>
  <c r="F148" i="1" s="1"/>
  <c r="T148" i="1" s="1"/>
  <c r="E51" i="1"/>
  <c r="F51" i="1" s="1"/>
  <c r="E200" i="1"/>
  <c r="F200" i="1" s="1"/>
  <c r="G200" i="1" s="1"/>
  <c r="K200" i="1" s="1"/>
  <c r="E25" i="1"/>
  <c r="F25" i="1" s="1"/>
  <c r="E116" i="1"/>
  <c r="F116" i="1" s="1"/>
  <c r="E90" i="1"/>
  <c r="F90" i="1" s="1"/>
  <c r="G90" i="1" s="1"/>
  <c r="I90" i="1" s="1"/>
  <c r="E251" i="1"/>
  <c r="F251" i="1" s="1"/>
  <c r="T251" i="1" s="1"/>
  <c r="E132" i="1"/>
  <c r="F132" i="1" s="1"/>
  <c r="T132" i="1" s="1"/>
  <c r="E46" i="1"/>
  <c r="F46" i="1" s="1"/>
  <c r="G46" i="1" s="1"/>
  <c r="I46" i="1" s="1"/>
  <c r="E163" i="1"/>
  <c r="F163" i="1" s="1"/>
  <c r="E79" i="1"/>
  <c r="F79" i="1" s="1"/>
  <c r="G79" i="1" s="1"/>
  <c r="I79" i="1" s="1"/>
  <c r="E228" i="1"/>
  <c r="F228" i="1" s="1"/>
  <c r="G228" i="1" s="1"/>
  <c r="K228" i="1" s="1"/>
  <c r="E49" i="1"/>
  <c r="F49" i="1" s="1"/>
  <c r="E231" i="1"/>
  <c r="F231" i="1" s="1"/>
  <c r="G231" i="1" s="1"/>
  <c r="K231" i="1" s="1"/>
  <c r="E56" i="1"/>
  <c r="F56" i="1" s="1"/>
  <c r="G56" i="1" s="1"/>
  <c r="I56" i="1" s="1"/>
  <c r="E210" i="1"/>
  <c r="F210" i="1" s="1"/>
  <c r="G210" i="1" s="1"/>
  <c r="K210" i="1" s="1"/>
  <c r="E61" i="1"/>
  <c r="F61" i="1" s="1"/>
  <c r="T61" i="1" s="1"/>
  <c r="E223" i="1"/>
  <c r="F223" i="1" s="1"/>
  <c r="E34" i="1"/>
  <c r="F34" i="1" s="1"/>
  <c r="G34" i="1" s="1"/>
  <c r="I34" i="1" s="1"/>
  <c r="E217" i="1"/>
  <c r="F217" i="1" s="1"/>
  <c r="G217" i="1" s="1"/>
  <c r="K217" i="1" s="1"/>
  <c r="E180" i="1"/>
  <c r="F180" i="1" s="1"/>
  <c r="E23" i="1"/>
  <c r="F23" i="1" s="1"/>
  <c r="T23" i="1" s="1"/>
  <c r="E204" i="1"/>
  <c r="F204" i="1" s="1"/>
  <c r="T204" i="1" s="1"/>
  <c r="E140" i="1"/>
  <c r="F140" i="1" s="1"/>
  <c r="T140" i="1" s="1"/>
  <c r="E96" i="1"/>
  <c r="F96" i="1" s="1"/>
  <c r="T96" i="1" s="1"/>
  <c r="E62" i="1"/>
  <c r="F62" i="1" s="1"/>
  <c r="E64" i="1"/>
  <c r="F64" i="1" s="1"/>
  <c r="T64" i="1" s="1"/>
  <c r="E238" i="1"/>
  <c r="F238" i="1" s="1"/>
  <c r="G238" i="1" s="1"/>
  <c r="K238" i="1" s="1"/>
  <c r="E237" i="1"/>
  <c r="F237" i="1" s="1"/>
  <c r="G71" i="1"/>
  <c r="I71" i="1" s="1"/>
  <c r="E153" i="1"/>
  <c r="F153" i="1" s="1"/>
  <c r="E76" i="1"/>
  <c r="F76" i="1" s="1"/>
  <c r="G76" i="1" s="1"/>
  <c r="I76" i="1" s="1"/>
  <c r="E43" i="1"/>
  <c r="F43" i="1" s="1"/>
  <c r="T43" i="1" s="1"/>
  <c r="E52" i="1"/>
  <c r="F52" i="1" s="1"/>
  <c r="E150" i="1"/>
  <c r="F150" i="1" s="1"/>
  <c r="G150" i="1" s="1"/>
  <c r="K150" i="1" s="1"/>
  <c r="E73" i="1"/>
  <c r="F73" i="1" s="1"/>
  <c r="G73" i="1" s="1"/>
  <c r="I73" i="1" s="1"/>
  <c r="E230" i="1"/>
  <c r="F230" i="1" s="1"/>
  <c r="T230" i="1" s="1"/>
  <c r="E117" i="1"/>
  <c r="F117" i="1" s="1"/>
  <c r="G117" i="1" s="1"/>
  <c r="J117" i="1" s="1"/>
  <c r="E32" i="1"/>
  <c r="F32" i="1" s="1"/>
  <c r="T32" i="1" s="1"/>
  <c r="E154" i="1"/>
  <c r="F154" i="1" s="1"/>
  <c r="G154" i="1" s="1"/>
  <c r="K154" i="1" s="1"/>
  <c r="E67" i="1"/>
  <c r="F67" i="1" s="1"/>
  <c r="T67" i="1" s="1"/>
  <c r="E195" i="1"/>
  <c r="F195" i="1" s="1"/>
  <c r="G195" i="1" s="1"/>
  <c r="K195" i="1" s="1"/>
  <c r="E134" i="1"/>
  <c r="F134" i="1" s="1"/>
  <c r="G134" i="1" s="1"/>
  <c r="K134" i="1" s="1"/>
  <c r="E36" i="1"/>
  <c r="F36" i="1" s="1"/>
  <c r="E248" i="1"/>
  <c r="F248" i="1" s="1"/>
  <c r="G248" i="1" s="1"/>
  <c r="K248" i="1" s="1"/>
  <c r="E48" i="1"/>
  <c r="F48" i="1" s="1"/>
  <c r="G48" i="1" s="1"/>
  <c r="I48" i="1" s="1"/>
  <c r="E244" i="1"/>
  <c r="F244" i="1" s="1"/>
  <c r="G244" i="1" s="1"/>
  <c r="K244" i="1" s="1"/>
  <c r="E53" i="1"/>
  <c r="F53" i="1" s="1"/>
  <c r="G53" i="1" s="1"/>
  <c r="I53" i="1" s="1"/>
  <c r="E243" i="1"/>
  <c r="F243" i="1" s="1"/>
  <c r="G243" i="1" s="1"/>
  <c r="K243" i="1" s="1"/>
  <c r="E24" i="1"/>
  <c r="F24" i="1" s="1"/>
  <c r="E103" i="1"/>
  <c r="F103" i="1" s="1"/>
  <c r="G103" i="1" s="1"/>
  <c r="K103" i="1" s="1"/>
  <c r="E131" i="1"/>
  <c r="F131" i="1" s="1"/>
  <c r="E98" i="1"/>
  <c r="F98" i="1" s="1"/>
  <c r="T98" i="1" s="1"/>
  <c r="E59" i="1"/>
  <c r="F59" i="1" s="1"/>
  <c r="T59" i="1" s="1"/>
  <c r="E143" i="1"/>
  <c r="F143" i="1" s="1"/>
  <c r="E69" i="1"/>
  <c r="F69" i="1" s="1"/>
  <c r="T69" i="1" s="1"/>
  <c r="E253" i="1"/>
  <c r="F253" i="1" s="1"/>
  <c r="T253" i="1" s="1"/>
  <c r="E167" i="1"/>
  <c r="F167" i="1" s="1"/>
  <c r="T167" i="1" s="1"/>
  <c r="E102" i="1"/>
  <c r="F102" i="1" s="1"/>
  <c r="T102" i="1" s="1"/>
  <c r="E68" i="1"/>
  <c r="F68" i="1" s="1"/>
  <c r="G68" i="1" s="1"/>
  <c r="I68" i="1" s="1"/>
  <c r="E78" i="1"/>
  <c r="F78" i="1" s="1"/>
  <c r="G78" i="1" s="1"/>
  <c r="I78" i="1" s="1"/>
  <c r="E141" i="1"/>
  <c r="F141" i="1" s="1"/>
  <c r="G141" i="1" s="1"/>
  <c r="K141" i="1" s="1"/>
  <c r="E60" i="1"/>
  <c r="F60" i="1" s="1"/>
  <c r="T60" i="1" s="1"/>
  <c r="E184" i="1"/>
  <c r="F184" i="1" s="1"/>
  <c r="G184" i="1" s="1"/>
  <c r="K184" i="1" s="1"/>
  <c r="E108" i="1"/>
  <c r="F108" i="1" s="1"/>
  <c r="T108" i="1" s="1"/>
  <c r="E203" i="1"/>
  <c r="F203" i="1" s="1"/>
  <c r="T203" i="1" s="1"/>
  <c r="E146" i="1"/>
  <c r="F146" i="1" s="1"/>
  <c r="G146" i="1" s="1"/>
  <c r="K146" i="1" s="1"/>
  <c r="E54" i="1"/>
  <c r="F54" i="1" s="1"/>
  <c r="G54" i="1" s="1"/>
  <c r="I54" i="1" s="1"/>
  <c r="E186" i="1"/>
  <c r="F186" i="1" s="1"/>
  <c r="G186" i="1" s="1"/>
  <c r="K186" i="1" s="1"/>
  <c r="E126" i="1"/>
  <c r="F126" i="1" s="1"/>
  <c r="T126" i="1" s="1"/>
  <c r="E21" i="1"/>
  <c r="F21" i="1" s="1"/>
  <c r="E233" i="1"/>
  <c r="F233" i="1" s="1"/>
  <c r="G233" i="1" s="1"/>
  <c r="K233" i="1" s="1"/>
  <c r="E229" i="1"/>
  <c r="F229" i="1" s="1"/>
  <c r="T229" i="1" s="1"/>
  <c r="E45" i="1"/>
  <c r="F45" i="1" s="1"/>
  <c r="E227" i="1"/>
  <c r="F227" i="1" s="1"/>
  <c r="G227" i="1" s="1"/>
  <c r="K227" i="1" s="1"/>
  <c r="E215" i="1"/>
  <c r="F215" i="1" s="1"/>
  <c r="T215" i="1" s="1"/>
  <c r="E170" i="1"/>
  <c r="F170" i="1" s="1"/>
  <c r="G170" i="1" s="1"/>
  <c r="K170" i="1" s="1"/>
  <c r="E111" i="1"/>
  <c r="F111" i="1" s="1"/>
  <c r="T111" i="1" s="1"/>
  <c r="E176" i="1"/>
  <c r="F176" i="1" s="1"/>
  <c r="G176" i="1" s="1"/>
  <c r="K176" i="1" s="1"/>
  <c r="E97" i="1"/>
  <c r="F97" i="1" s="1"/>
  <c r="T97" i="1" s="1"/>
  <c r="E133" i="1"/>
  <c r="F133" i="1" s="1"/>
  <c r="G133" i="1" s="1"/>
  <c r="K133" i="1" s="1"/>
  <c r="E175" i="1"/>
  <c r="F175" i="1" s="1"/>
  <c r="E224" i="1"/>
  <c r="F224" i="1" s="1"/>
  <c r="G224" i="1" s="1"/>
  <c r="K224" i="1" s="1"/>
  <c r="E41" i="1"/>
  <c r="F41" i="1" s="1"/>
  <c r="E216" i="1"/>
  <c r="F216" i="1" s="1"/>
  <c r="G216" i="1" s="1"/>
  <c r="K216" i="1" s="1"/>
  <c r="E247" i="1"/>
  <c r="F247" i="1" s="1"/>
  <c r="G247" i="1" s="1"/>
  <c r="K247" i="1" s="1"/>
  <c r="E169" i="1"/>
  <c r="F169" i="1" s="1"/>
  <c r="E57" i="1"/>
  <c r="F57" i="1" s="1"/>
  <c r="T57" i="1" s="1"/>
  <c r="E30" i="1"/>
  <c r="F30" i="1" s="1"/>
  <c r="R30" i="1" s="1"/>
  <c r="E144" i="1"/>
  <c r="F144" i="1" s="1"/>
  <c r="T144" i="1" s="1"/>
  <c r="E115" i="1"/>
  <c r="F115" i="1" s="1"/>
  <c r="G115" i="1" s="1"/>
  <c r="J115" i="1" s="1"/>
  <c r="E208" i="1"/>
  <c r="F208" i="1" s="1"/>
  <c r="E118" i="1"/>
  <c r="F118" i="1" s="1"/>
  <c r="T118" i="1" s="1"/>
  <c r="E35" i="1"/>
  <c r="F35" i="1" s="1"/>
  <c r="G35" i="1" s="1"/>
  <c r="I35" i="1" s="1"/>
  <c r="E166" i="1"/>
  <c r="F166" i="1" s="1"/>
  <c r="T166" i="1" s="1"/>
  <c r="E89" i="1"/>
  <c r="F89" i="1" s="1"/>
  <c r="G89" i="1" s="1"/>
  <c r="I89" i="1" s="1"/>
  <c r="E245" i="1"/>
  <c r="F245" i="1" s="1"/>
  <c r="G245" i="1" s="1"/>
  <c r="K245" i="1" s="1"/>
  <c r="E129" i="1"/>
  <c r="F129" i="1" s="1"/>
  <c r="G129" i="1" s="1"/>
  <c r="K129" i="1" s="1"/>
  <c r="E26" i="1"/>
  <c r="F26" i="1" s="1"/>
  <c r="T26" i="1" s="1"/>
  <c r="E168" i="1"/>
  <c r="F168" i="1" s="1"/>
  <c r="G168" i="1" s="1"/>
  <c r="K168" i="1" s="1"/>
  <c r="E101" i="1"/>
  <c r="F101" i="1" s="1"/>
  <c r="G101" i="1" s="1"/>
  <c r="I101" i="1" s="1"/>
  <c r="E201" i="1"/>
  <c r="F201" i="1" s="1"/>
  <c r="T201" i="1" s="1"/>
  <c r="E239" i="1"/>
  <c r="F239" i="1" s="1"/>
  <c r="T239" i="1" s="1"/>
  <c r="E31" i="1"/>
  <c r="F31" i="1" s="1"/>
  <c r="T31" i="1" s="1"/>
  <c r="E232" i="1"/>
  <c r="F232" i="1" s="1"/>
  <c r="T232" i="1" s="1"/>
  <c r="E27" i="1"/>
  <c r="F27" i="1" s="1"/>
  <c r="T27" i="1" s="1"/>
  <c r="E66" i="1"/>
  <c r="F66" i="1" s="1"/>
  <c r="T66" i="1" s="1"/>
  <c r="E205" i="1"/>
  <c r="F205" i="1" s="1"/>
  <c r="E121" i="1"/>
  <c r="F121" i="1" s="1"/>
  <c r="E155" i="1"/>
  <c r="F155" i="1" s="1"/>
  <c r="T155" i="1" s="1"/>
  <c r="E29" i="1"/>
  <c r="F29" i="1" s="1"/>
  <c r="G29" i="1" s="1"/>
  <c r="I29" i="1" s="1"/>
  <c r="E127" i="1"/>
  <c r="F127" i="1" s="1"/>
  <c r="T127" i="1" s="1"/>
  <c r="E104" i="1"/>
  <c r="F104" i="1" s="1"/>
  <c r="T104" i="1" s="1"/>
  <c r="E47" i="1"/>
  <c r="F47" i="1" s="1"/>
  <c r="G47" i="1" s="1"/>
  <c r="I47" i="1" s="1"/>
  <c r="E99" i="1"/>
  <c r="F99" i="1" s="1"/>
  <c r="G99" i="1" s="1"/>
  <c r="I99" i="1" s="1"/>
  <c r="E137" i="1"/>
  <c r="F137" i="1" s="1"/>
  <c r="G137" i="1" s="1"/>
  <c r="K137" i="1" s="1"/>
  <c r="E177" i="1"/>
  <c r="F177" i="1" s="1"/>
  <c r="G177" i="1" s="1"/>
  <c r="K177" i="1" s="1"/>
  <c r="E214" i="1"/>
  <c r="F214" i="1" s="1"/>
  <c r="T214" i="1" s="1"/>
  <c r="E37" i="1"/>
  <c r="F37" i="1" s="1"/>
  <c r="T37" i="1" s="1"/>
  <c r="E74" i="1"/>
  <c r="F74" i="1" s="1"/>
  <c r="G74" i="1" s="1"/>
  <c r="I74" i="1" s="1"/>
  <c r="E123" i="1"/>
  <c r="F123" i="1" s="1"/>
  <c r="E85" i="1"/>
  <c r="F85" i="1" s="1"/>
  <c r="G85" i="1" s="1"/>
  <c r="I85" i="1" s="1"/>
  <c r="E83" i="1"/>
  <c r="F83" i="1" s="1"/>
  <c r="E159" i="1"/>
  <c r="F159" i="1" s="1"/>
  <c r="E138" i="1"/>
  <c r="F138" i="1" s="1"/>
  <c r="T138" i="1" s="1"/>
  <c r="E44" i="1"/>
  <c r="F44" i="1" s="1"/>
  <c r="T44" i="1" s="1"/>
  <c r="E109" i="1"/>
  <c r="F109" i="1" s="1"/>
  <c r="T109" i="1" s="1"/>
  <c r="E209" i="1"/>
  <c r="F209" i="1" s="1"/>
  <c r="G209" i="1" s="1"/>
  <c r="K209" i="1" s="1"/>
  <c r="E158" i="1"/>
  <c r="F158" i="1" s="1"/>
  <c r="G158" i="1" s="1"/>
  <c r="K158" i="1" s="1"/>
  <c r="E114" i="1"/>
  <c r="F114" i="1" s="1"/>
  <c r="G114" i="1" s="1"/>
  <c r="I114" i="1" s="1"/>
  <c r="E202" i="1"/>
  <c r="F202" i="1" s="1"/>
  <c r="T202" i="1" s="1"/>
  <c r="E160" i="1"/>
  <c r="F160" i="1" s="1"/>
  <c r="E92" i="1"/>
  <c r="F92" i="1" s="1"/>
  <c r="T92" i="1" s="1"/>
  <c r="E242" i="1"/>
  <c r="F242" i="1" s="1"/>
  <c r="G242" i="1" s="1"/>
  <c r="K242" i="1" s="1"/>
  <c r="E220" i="1"/>
  <c r="F220" i="1" s="1"/>
  <c r="G220" i="1" s="1"/>
  <c r="K220" i="1" s="1"/>
  <c r="E22" i="1"/>
  <c r="F22" i="1" s="1"/>
  <c r="G22" i="1" s="1"/>
  <c r="I22" i="1" s="1"/>
  <c r="E211" i="1"/>
  <c r="F211" i="1" s="1"/>
  <c r="G211" i="1" s="1"/>
  <c r="K211" i="1" s="1"/>
  <c r="E218" i="1"/>
  <c r="F218" i="1" s="1"/>
  <c r="E58" i="1"/>
  <c r="F58" i="1" s="1"/>
  <c r="T58" i="1" s="1"/>
  <c r="E234" i="1"/>
  <c r="F234" i="1" s="1"/>
  <c r="E87" i="1"/>
  <c r="F87" i="1" s="1"/>
  <c r="E128" i="1"/>
  <c r="F128" i="1" s="1"/>
  <c r="G128" i="1" s="1"/>
  <c r="K128" i="1" s="1"/>
  <c r="T206" i="1"/>
  <c r="E112" i="1"/>
  <c r="F112" i="1" s="1"/>
  <c r="T112" i="1" s="1"/>
  <c r="Y26" i="1"/>
  <c r="E65" i="1"/>
  <c r="F65" i="1" s="1"/>
  <c r="E63" i="1"/>
  <c r="F63" i="1" s="1"/>
  <c r="G63" i="1" s="1"/>
  <c r="I63" i="1" s="1"/>
  <c r="T151" i="1"/>
  <c r="Y53" i="1"/>
  <c r="E252" i="1"/>
  <c r="F252" i="1" s="1"/>
  <c r="T252" i="1" s="1"/>
  <c r="T25" i="1"/>
  <c r="Y30" i="1"/>
  <c r="E199" i="1"/>
  <c r="F199" i="1" s="1"/>
  <c r="T199" i="1" s="1"/>
  <c r="E162" i="1"/>
  <c r="F162" i="1" s="1"/>
  <c r="G162" i="1" s="1"/>
  <c r="K162" i="1" s="1"/>
  <c r="E28" i="1"/>
  <c r="F28" i="1" s="1"/>
  <c r="G28" i="1" s="1"/>
  <c r="I28" i="1" s="1"/>
  <c r="Y10" i="1"/>
  <c r="E193" i="1"/>
  <c r="F193" i="1" s="1"/>
  <c r="G193" i="1" s="1"/>
  <c r="K193" i="1" s="1"/>
  <c r="E156" i="1"/>
  <c r="F156" i="1" s="1"/>
  <c r="T156" i="1" s="1"/>
  <c r="T107" i="1"/>
  <c r="T21" i="1"/>
  <c r="T217" i="1"/>
  <c r="E142" i="1"/>
  <c r="F142" i="1" s="1"/>
  <c r="E187" i="1"/>
  <c r="F187" i="1" s="1"/>
  <c r="G187" i="1" s="1"/>
  <c r="K187" i="1" s="1"/>
  <c r="E136" i="1"/>
  <c r="F136" i="1" s="1"/>
  <c r="G136" i="1" s="1"/>
  <c r="K136" i="1" s="1"/>
  <c r="T175" i="1"/>
  <c r="G175" i="1"/>
  <c r="K175" i="1" s="1"/>
  <c r="T243" i="1"/>
  <c r="T49" i="1"/>
  <c r="G49" i="1"/>
  <c r="I49" i="1" s="1"/>
  <c r="T68" i="1"/>
  <c r="G60" i="1"/>
  <c r="I60" i="1" s="1"/>
  <c r="T77" i="1"/>
  <c r="G77" i="1"/>
  <c r="I77" i="1" s="1"/>
  <c r="Y31" i="1"/>
  <c r="Y36" i="1"/>
  <c r="T52" i="1"/>
  <c r="Y25" i="1"/>
  <c r="T71" i="1"/>
  <c r="T110" i="1"/>
  <c r="T72" i="1"/>
  <c r="T244" i="1"/>
  <c r="Y17" i="1"/>
  <c r="T250" i="1"/>
  <c r="Y34" i="1"/>
  <c r="Y40" i="1"/>
  <c r="Y46" i="1"/>
  <c r="Y41" i="1"/>
  <c r="Y35" i="1"/>
  <c r="T79" i="1"/>
  <c r="Y9" i="1"/>
  <c r="Y2" i="1"/>
  <c r="Y14" i="1"/>
  <c r="T36" i="1"/>
  <c r="Y4" i="1"/>
  <c r="Y44" i="1"/>
  <c r="Y24" i="1"/>
  <c r="T222" i="1"/>
  <c r="T221" i="1"/>
  <c r="T137" i="1"/>
  <c r="T219" i="1"/>
  <c r="Y11" i="1"/>
  <c r="Y42" i="1"/>
  <c r="T160" i="1"/>
  <c r="T176" i="1"/>
  <c r="G52" i="1"/>
  <c r="I52" i="1" s="1"/>
  <c r="T186" i="1"/>
  <c r="G36" i="1"/>
  <c r="I36" i="1" s="1"/>
  <c r="T73" i="1"/>
  <c r="G160" i="1"/>
  <c r="K160" i="1" s="1"/>
  <c r="T62" i="1"/>
  <c r="Y47" i="1"/>
  <c r="Y51" i="1"/>
  <c r="Y8" i="1"/>
  <c r="Y33" i="1"/>
  <c r="T249" i="1"/>
  <c r="G206" i="1"/>
  <c r="K206" i="1" s="1"/>
  <c r="Y21" i="1"/>
  <c r="T65" i="1"/>
  <c r="G65" i="1"/>
  <c r="I65" i="1" s="1"/>
  <c r="T116" i="1"/>
  <c r="G116" i="1"/>
  <c r="J116" i="1" s="1"/>
  <c r="G235" i="1"/>
  <c r="K235" i="1" s="1"/>
  <c r="T235" i="1"/>
  <c r="T223" i="1"/>
  <c r="G223" i="1"/>
  <c r="K223" i="1" s="1"/>
  <c r="T28" i="1"/>
  <c r="T164" i="1"/>
  <c r="G164" i="1"/>
  <c r="K164" i="1" s="1"/>
  <c r="T146" i="1"/>
  <c r="T75" i="1"/>
  <c r="G75" i="1"/>
  <c r="I75" i="1" s="1"/>
  <c r="G204" i="1"/>
  <c r="K204" i="1" s="1"/>
  <c r="T129" i="1"/>
  <c r="G201" i="1"/>
  <c r="K201" i="1" s="1"/>
  <c r="T41" i="1"/>
  <c r="G41" i="1"/>
  <c r="I41" i="1" s="1"/>
  <c r="T177" i="1"/>
  <c r="T218" i="1"/>
  <c r="G218" i="1"/>
  <c r="K218" i="1" s="1"/>
  <c r="T114" i="1"/>
  <c r="T70" i="1"/>
  <c r="G70" i="1"/>
  <c r="I70" i="1" s="1"/>
  <c r="T105" i="1"/>
  <c r="G105" i="1"/>
  <c r="J105" i="1" s="1"/>
  <c r="G112" i="1"/>
  <c r="J112" i="1" s="1"/>
  <c r="G110" i="1"/>
  <c r="K110" i="1" s="1"/>
  <c r="T228" i="1"/>
  <c r="T40" i="1"/>
  <c r="T50" i="1"/>
  <c r="Y15" i="1"/>
  <c r="Y12" i="1"/>
  <c r="Y22" i="1"/>
  <c r="Y32" i="1"/>
  <c r="Y7" i="1"/>
  <c r="Y28" i="1"/>
  <c r="E157" i="1"/>
  <c r="F157" i="1" s="1"/>
  <c r="E33" i="1"/>
  <c r="F33" i="1" s="1"/>
  <c r="R33" i="1" s="1"/>
  <c r="E194" i="1"/>
  <c r="F194" i="1" s="1"/>
  <c r="G194" i="1" s="1"/>
  <c r="K194" i="1" s="1"/>
  <c r="E181" i="1"/>
  <c r="F181" i="1" s="1"/>
  <c r="E139" i="1"/>
  <c r="F139" i="1" s="1"/>
  <c r="E212" i="1"/>
  <c r="F212" i="1" s="1"/>
  <c r="T212" i="1" s="1"/>
  <c r="E256" i="1"/>
  <c r="F256" i="1" s="1"/>
  <c r="T256" i="1" s="1"/>
  <c r="E255" i="1"/>
  <c r="F255" i="1" s="1"/>
  <c r="T255" i="1" s="1"/>
  <c r="Y43" i="1"/>
  <c r="Y20" i="1"/>
  <c r="Y39" i="1"/>
  <c r="Y50" i="1"/>
  <c r="Y16" i="1"/>
  <c r="Y37" i="1"/>
  <c r="E125" i="1"/>
  <c r="F125" i="1" s="1"/>
  <c r="R125" i="1" s="1"/>
  <c r="E120" i="1"/>
  <c r="F120" i="1" s="1"/>
  <c r="E84" i="1"/>
  <c r="F84" i="1" s="1"/>
  <c r="E198" i="1"/>
  <c r="F198" i="1" s="1"/>
  <c r="E192" i="1"/>
  <c r="F192" i="1" s="1"/>
  <c r="E152" i="1"/>
  <c r="F152" i="1" s="1"/>
  <c r="E135" i="1"/>
  <c r="F135" i="1" s="1"/>
  <c r="E106" i="1"/>
  <c r="F106" i="1" s="1"/>
  <c r="E55" i="1"/>
  <c r="F55" i="1" s="1"/>
  <c r="G55" i="1" s="1"/>
  <c r="I55" i="1" s="1"/>
  <c r="E257" i="1"/>
  <c r="F257" i="1" s="1"/>
  <c r="T257" i="1" s="1"/>
  <c r="G32" i="1"/>
  <c r="I32" i="1" s="1"/>
  <c r="Y52" i="1"/>
  <c r="Y29" i="1"/>
  <c r="Y48" i="1"/>
  <c r="Y18" i="1"/>
  <c r="E119" i="1"/>
  <c r="F119" i="1" s="1"/>
  <c r="E197" i="1"/>
  <c r="F197" i="1" s="1"/>
  <c r="G197" i="1" s="1"/>
  <c r="K197" i="1" s="1"/>
  <c r="E191" i="1"/>
  <c r="F191" i="1" s="1"/>
  <c r="T191" i="1" s="1"/>
  <c r="E185" i="1"/>
  <c r="F185" i="1" s="1"/>
  <c r="E178" i="1"/>
  <c r="F178" i="1" s="1"/>
  <c r="E165" i="1"/>
  <c r="F165" i="1" s="1"/>
  <c r="E94" i="1"/>
  <c r="F94" i="1" s="1"/>
  <c r="T94" i="1" s="1"/>
  <c r="G222" i="1"/>
  <c r="K222" i="1" s="1"/>
  <c r="G107" i="1"/>
  <c r="J107" i="1" s="1"/>
  <c r="G21" i="1"/>
  <c r="H21" i="1" s="1"/>
  <c r="Y49" i="1"/>
  <c r="Y38" i="1"/>
  <c r="Y5" i="1"/>
  <c r="Y19" i="1"/>
  <c r="Y45" i="1"/>
  <c r="E182" i="1"/>
  <c r="F182" i="1" s="1"/>
  <c r="E124" i="1"/>
  <c r="F124" i="1" s="1"/>
  <c r="R124" i="1" s="1"/>
  <c r="E91" i="1"/>
  <c r="F91" i="1" s="1"/>
  <c r="E82" i="1"/>
  <c r="F82" i="1" s="1"/>
  <c r="E183" i="1"/>
  <c r="F183" i="1" s="1"/>
  <c r="G183" i="1" s="1"/>
  <c r="K183" i="1" s="1"/>
  <c r="E173" i="1"/>
  <c r="F173" i="1" s="1"/>
  <c r="G173" i="1" s="1"/>
  <c r="K173" i="1" s="1"/>
  <c r="E147" i="1"/>
  <c r="F147" i="1" s="1"/>
  <c r="E130" i="1"/>
  <c r="F130" i="1" s="1"/>
  <c r="E93" i="1"/>
  <c r="F93" i="1" s="1"/>
  <c r="G93" i="1" s="1"/>
  <c r="J93" i="1" s="1"/>
  <c r="E39" i="1"/>
  <c r="F39" i="1" s="1"/>
  <c r="E240" i="1"/>
  <c r="F240" i="1" s="1"/>
  <c r="E254" i="1"/>
  <c r="F254" i="1" s="1"/>
  <c r="T254" i="1" s="1"/>
  <c r="E246" i="1"/>
  <c r="F246" i="1" s="1"/>
  <c r="T195" i="1"/>
  <c r="Y6" i="1"/>
  <c r="Y3" i="1"/>
  <c r="Y13" i="1"/>
  <c r="Y23" i="1"/>
  <c r="Y27" i="1"/>
  <c r="E174" i="1"/>
  <c r="F174" i="1" s="1"/>
  <c r="E122" i="1"/>
  <c r="F122" i="1" s="1"/>
  <c r="E88" i="1"/>
  <c r="F88" i="1" s="1"/>
  <c r="E81" i="1"/>
  <c r="F81" i="1" s="1"/>
  <c r="E196" i="1"/>
  <c r="F196" i="1" s="1"/>
  <c r="E189" i="1"/>
  <c r="F189" i="1" s="1"/>
  <c r="E172" i="1"/>
  <c r="F172" i="1" s="1"/>
  <c r="E161" i="1"/>
  <c r="F161" i="1" s="1"/>
  <c r="G161" i="1" s="1"/>
  <c r="K161" i="1" s="1"/>
  <c r="E145" i="1"/>
  <c r="F145" i="1" s="1"/>
  <c r="E113" i="1"/>
  <c r="F113" i="1" s="1"/>
  <c r="T113" i="1" s="1"/>
  <c r="E80" i="1"/>
  <c r="F80" i="1" s="1"/>
  <c r="E38" i="1"/>
  <c r="F38" i="1" s="1"/>
  <c r="E213" i="1"/>
  <c r="F213" i="1" s="1"/>
  <c r="T213" i="1" s="1"/>
  <c r="G159" i="1"/>
  <c r="K159" i="1" s="1"/>
  <c r="T159" i="1"/>
  <c r="G236" i="1"/>
  <c r="K236" i="1" s="1"/>
  <c r="T236" i="1"/>
  <c r="G153" i="1"/>
  <c r="K153" i="1" s="1"/>
  <c r="T153" i="1"/>
  <c r="G102" i="1"/>
  <c r="I102" i="1" s="1"/>
  <c r="T29" i="1"/>
  <c r="G140" i="1"/>
  <c r="K140" i="1" s="1"/>
  <c r="T200" i="1"/>
  <c r="T208" i="1"/>
  <c r="G208" i="1"/>
  <c r="K208" i="1" s="1"/>
  <c r="G131" i="1"/>
  <c r="K131" i="1" s="1"/>
  <c r="T131" i="1"/>
  <c r="T51" i="1"/>
  <c r="G51" i="1"/>
  <c r="I51" i="1" s="1"/>
  <c r="T34" i="1"/>
  <c r="T187" i="1"/>
  <c r="T179" i="1"/>
  <c r="G179" i="1"/>
  <c r="K179" i="1" s="1"/>
  <c r="G167" i="1"/>
  <c r="K167" i="1" s="1"/>
  <c r="G62" i="1"/>
  <c r="I62" i="1" s="1"/>
  <c r="G190" i="1"/>
  <c r="K190" i="1" s="1"/>
  <c r="T190" i="1"/>
  <c r="G250" i="1"/>
  <c r="K250" i="1" s="1"/>
  <c r="G24" i="1"/>
  <c r="I24" i="1" s="1"/>
  <c r="T24" i="1"/>
  <c r="G169" i="1"/>
  <c r="K169" i="1" s="1"/>
  <c r="T169" i="1"/>
  <c r="G25" i="1"/>
  <c r="I25" i="1" s="1"/>
  <c r="T168" i="1"/>
  <c r="T143" i="1"/>
  <c r="G143" i="1"/>
  <c r="K143" i="1" s="1"/>
  <c r="G205" i="1"/>
  <c r="K205" i="1" s="1"/>
  <c r="T205" i="1"/>
  <c r="G229" i="1"/>
  <c r="K229" i="1" s="1"/>
  <c r="T238" i="1"/>
  <c r="G221" i="1"/>
  <c r="K221" i="1" s="1"/>
  <c r="G151" i="1"/>
  <c r="K151" i="1" s="1"/>
  <c r="T85" i="1"/>
  <c r="T225" i="1"/>
  <c r="T248" i="1"/>
  <c r="T78" i="1"/>
  <c r="T241" i="1"/>
  <c r="G241" i="1"/>
  <c r="K241" i="1" s="1"/>
  <c r="G234" i="1"/>
  <c r="K234" i="1" s="1"/>
  <c r="T234" i="1"/>
  <c r="T149" i="1"/>
  <c r="G149" i="1"/>
  <c r="K149" i="1" s="1"/>
  <c r="G163" i="1"/>
  <c r="K163" i="1" s="1"/>
  <c r="T163" i="1"/>
  <c r="T45" i="1"/>
  <c r="G45" i="1"/>
  <c r="I45" i="1" s="1"/>
  <c r="T237" i="1"/>
  <c r="G237" i="1"/>
  <c r="K237" i="1" s="1"/>
  <c r="G180" i="1"/>
  <c r="K180" i="1" s="1"/>
  <c r="T180" i="1"/>
  <c r="G202" i="1"/>
  <c r="K202" i="1" s="1"/>
  <c r="T22" i="1" l="1"/>
  <c r="G31" i="1"/>
  <c r="I31" i="1" s="1"/>
  <c r="G226" i="1"/>
  <c r="K226" i="1" s="1"/>
  <c r="G44" i="1"/>
  <c r="I44" i="1" s="1"/>
  <c r="T188" i="1"/>
  <c r="T74" i="1"/>
  <c r="T193" i="1"/>
  <c r="K95" i="1"/>
  <c r="K260" i="1"/>
  <c r="G232" i="1"/>
  <c r="K232" i="1" s="1"/>
  <c r="G61" i="1"/>
  <c r="I61" i="1" s="1"/>
  <c r="T115" i="1"/>
  <c r="G67" i="1"/>
  <c r="I67" i="1" s="1"/>
  <c r="G64" i="1"/>
  <c r="I64" i="1" s="1"/>
  <c r="G43" i="1"/>
  <c r="I43" i="1" s="1"/>
  <c r="G108" i="1"/>
  <c r="J108" i="1" s="1"/>
  <c r="T133" i="1"/>
  <c r="T134" i="1"/>
  <c r="T171" i="1"/>
  <c r="T245" i="1"/>
  <c r="G104" i="1"/>
  <c r="J104" i="1" s="1"/>
  <c r="G96" i="1"/>
  <c r="J96" i="1" s="1"/>
  <c r="T103" i="1"/>
  <c r="G148" i="1"/>
  <c r="K148" i="1" s="1"/>
  <c r="G253" i="1"/>
  <c r="K253" i="1" s="1"/>
  <c r="G26" i="1"/>
  <c r="I26" i="1" s="1"/>
  <c r="T227" i="1"/>
  <c r="T161" i="1"/>
  <c r="T233" i="1"/>
  <c r="G214" i="1"/>
  <c r="K214" i="1" s="1"/>
  <c r="T89" i="1"/>
  <c r="T154" i="1"/>
  <c r="T207" i="1"/>
  <c r="G212" i="1"/>
  <c r="K212" i="1" s="1"/>
  <c r="G127" i="1"/>
  <c r="K127" i="1" s="1"/>
  <c r="T76" i="1"/>
  <c r="G66" i="1"/>
  <c r="I66" i="1" s="1"/>
  <c r="T247" i="1"/>
  <c r="T197" i="1"/>
  <c r="G111" i="1"/>
  <c r="J111" i="1" s="1"/>
  <c r="T242" i="1"/>
  <c r="T128" i="1"/>
  <c r="T141" i="1"/>
  <c r="G155" i="1"/>
  <c r="K155" i="1" s="1"/>
  <c r="T35" i="1"/>
  <c r="T209" i="1"/>
  <c r="G69" i="1"/>
  <c r="I69" i="1" s="1"/>
  <c r="G57" i="1"/>
  <c r="I57" i="1" s="1"/>
  <c r="G132" i="1"/>
  <c r="K132" i="1" s="1"/>
  <c r="T99" i="1"/>
  <c r="T224" i="1"/>
  <c r="G59" i="1"/>
  <c r="I59" i="1" s="1"/>
  <c r="G97" i="1"/>
  <c r="J97" i="1" s="1"/>
  <c r="T53" i="1"/>
  <c r="K258" i="1"/>
  <c r="K259" i="1"/>
  <c r="T170" i="1"/>
  <c r="G138" i="1"/>
  <c r="K138" i="1" s="1"/>
  <c r="G239" i="1"/>
  <c r="K239" i="1" s="1"/>
  <c r="G166" i="1"/>
  <c r="K166" i="1" s="1"/>
  <c r="T184" i="1"/>
  <c r="T117" i="1"/>
  <c r="G92" i="1"/>
  <c r="J92" i="1" s="1"/>
  <c r="T220" i="1"/>
  <c r="T56" i="1"/>
  <c r="T101" i="1"/>
  <c r="T46" i="1"/>
  <c r="G251" i="1"/>
  <c r="K251" i="1" s="1"/>
  <c r="G118" i="1"/>
  <c r="J118" i="1" s="1"/>
  <c r="T48" i="1"/>
  <c r="G113" i="1"/>
  <c r="I113" i="1" s="1"/>
  <c r="G37" i="1"/>
  <c r="I37" i="1" s="1"/>
  <c r="G23" i="1"/>
  <c r="I23" i="1" s="1"/>
  <c r="G144" i="1"/>
  <c r="K144" i="1" s="1"/>
  <c r="G215" i="1"/>
  <c r="K215" i="1" s="1"/>
  <c r="T210" i="1"/>
  <c r="G126" i="1"/>
  <c r="K126" i="1" s="1"/>
  <c r="G254" i="1"/>
  <c r="K254" i="1" s="1"/>
  <c r="T47" i="1"/>
  <c r="G27" i="1"/>
  <c r="I27" i="1" s="1"/>
  <c r="G230" i="1"/>
  <c r="K230" i="1" s="1"/>
  <c r="T158" i="1"/>
  <c r="G109" i="1"/>
  <c r="I109" i="1" s="1"/>
  <c r="T183" i="1"/>
  <c r="T42" i="1"/>
  <c r="T162" i="1"/>
  <c r="G156" i="1"/>
  <c r="K156" i="1" s="1"/>
  <c r="G203" i="1"/>
  <c r="K203" i="1" s="1"/>
  <c r="T216" i="1"/>
  <c r="T231" i="1"/>
  <c r="T63" i="1"/>
  <c r="T54" i="1"/>
  <c r="G58" i="1"/>
  <c r="I58" i="1" s="1"/>
  <c r="T150" i="1"/>
  <c r="G98" i="1"/>
  <c r="I98" i="1" s="1"/>
  <c r="G100" i="1"/>
  <c r="I100" i="1" s="1"/>
  <c r="T100" i="1"/>
  <c r="T211" i="1"/>
  <c r="T90" i="1"/>
  <c r="G252" i="1"/>
  <c r="K252" i="1" s="1"/>
  <c r="T136" i="1"/>
  <c r="T93" i="1"/>
  <c r="G191" i="1"/>
  <c r="K191" i="1" s="1"/>
  <c r="G213" i="1"/>
  <c r="K213" i="1" s="1"/>
  <c r="T194" i="1"/>
  <c r="G199" i="1"/>
  <c r="K199" i="1" s="1"/>
  <c r="T55" i="1"/>
  <c r="G257" i="1"/>
  <c r="K257" i="1" s="1"/>
  <c r="T173" i="1"/>
  <c r="G255" i="1"/>
  <c r="K255" i="1" s="1"/>
  <c r="G94" i="1"/>
  <c r="I94" i="1" s="1"/>
  <c r="G147" i="1"/>
  <c r="K147" i="1" s="1"/>
  <c r="T147" i="1"/>
  <c r="G256" i="1"/>
  <c r="K256" i="1" s="1"/>
  <c r="T130" i="1"/>
  <c r="G130" i="1"/>
  <c r="K130" i="1" s="1"/>
  <c r="G246" i="1"/>
  <c r="K246" i="1" s="1"/>
  <c r="T246" i="1"/>
  <c r="T172" i="1"/>
  <c r="G172" i="1"/>
  <c r="K172" i="1" s="1"/>
  <c r="G106" i="1"/>
  <c r="I106" i="1" s="1"/>
  <c r="T106" i="1"/>
  <c r="T189" i="1"/>
  <c r="G189" i="1"/>
  <c r="K189" i="1" s="1"/>
  <c r="T165" i="1"/>
  <c r="G165" i="1"/>
  <c r="K165" i="1" s="1"/>
  <c r="T135" i="1"/>
  <c r="G135" i="1"/>
  <c r="K135" i="1" s="1"/>
  <c r="G145" i="1"/>
  <c r="K145" i="1" s="1"/>
  <c r="T145" i="1"/>
  <c r="G196" i="1"/>
  <c r="K196" i="1" s="1"/>
  <c r="T196" i="1"/>
  <c r="T240" i="1"/>
  <c r="G240" i="1"/>
  <c r="K240" i="1" s="1"/>
  <c r="G178" i="1"/>
  <c r="T178" i="1"/>
  <c r="T152" i="1"/>
  <c r="G152" i="1"/>
  <c r="K152" i="1" s="1"/>
  <c r="G139" i="1"/>
  <c r="K139" i="1" s="1"/>
  <c r="T139" i="1"/>
  <c r="T38" i="1"/>
  <c r="G38" i="1"/>
  <c r="I38" i="1" s="1"/>
  <c r="T39" i="1"/>
  <c r="G39" i="1"/>
  <c r="I39" i="1" s="1"/>
  <c r="G185" i="1"/>
  <c r="K185" i="1" s="1"/>
  <c r="T185" i="1"/>
  <c r="G192" i="1"/>
  <c r="K192" i="1" s="1"/>
  <c r="T192" i="1"/>
  <c r="G181" i="1"/>
  <c r="K181" i="1" s="1"/>
  <c r="T181" i="1"/>
  <c r="G80" i="1"/>
  <c r="I80" i="1" s="1"/>
  <c r="T80" i="1"/>
  <c r="G198" i="1"/>
  <c r="K198" i="1" s="1"/>
  <c r="T198" i="1"/>
  <c r="D12" i="1"/>
  <c r="D11" i="1"/>
  <c r="P95" i="1" l="1"/>
  <c r="P260" i="1"/>
  <c r="P258" i="1"/>
  <c r="P259" i="1"/>
  <c r="C11" i="1"/>
  <c r="C12" i="1"/>
  <c r="C16" i="1" s="1"/>
  <c r="D18" i="1" s="1"/>
  <c r="P131" i="1"/>
  <c r="P149" i="1"/>
  <c r="P224" i="1"/>
  <c r="P70" i="1"/>
  <c r="P158" i="1"/>
  <c r="P23" i="1"/>
  <c r="P152" i="1"/>
  <c r="P50" i="1"/>
  <c r="P207" i="1"/>
  <c r="P54" i="1"/>
  <c r="P94" i="1"/>
  <c r="P29" i="1"/>
  <c r="P32" i="1"/>
  <c r="P235" i="1"/>
  <c r="P28" i="1"/>
  <c r="P106" i="1"/>
  <c r="P136" i="1"/>
  <c r="P65" i="1"/>
  <c r="P251" i="1"/>
  <c r="P185" i="1"/>
  <c r="P80" i="1"/>
  <c r="P168" i="1"/>
  <c r="P142" i="1"/>
  <c r="P101" i="1"/>
  <c r="P110" i="1"/>
  <c r="P206" i="1"/>
  <c r="P200" i="1"/>
  <c r="P239" i="1"/>
  <c r="P128" i="1"/>
  <c r="P255" i="1"/>
  <c r="P148" i="1"/>
  <c r="P31" i="1"/>
  <c r="P167" i="1"/>
  <c r="P139" i="1"/>
  <c r="P37" i="1"/>
  <c r="P160" i="1"/>
  <c r="P71" i="1"/>
  <c r="P254" i="1"/>
  <c r="P196" i="1"/>
  <c r="P169" i="1"/>
  <c r="P150" i="1"/>
  <c r="P225" i="1"/>
  <c r="P118" i="1"/>
  <c r="P244" i="1"/>
  <c r="P211" i="1"/>
  <c r="P236" i="1"/>
  <c r="P112" i="1"/>
  <c r="P97" i="1"/>
  <c r="P214" i="1"/>
  <c r="P144" i="1"/>
  <c r="P176" i="1"/>
  <c r="P61" i="1"/>
  <c r="P85" i="1"/>
  <c r="P114" i="1"/>
  <c r="P157" i="1"/>
  <c r="P208" i="1"/>
  <c r="P180" i="1"/>
  <c r="P233" i="1"/>
  <c r="P73" i="1"/>
  <c r="P109" i="1"/>
  <c r="P72" i="1"/>
  <c r="P24" i="1"/>
  <c r="P223" i="1"/>
  <c r="P216" i="1"/>
  <c r="P140" i="1"/>
  <c r="P246" i="1"/>
  <c r="P98" i="1"/>
  <c r="P247" i="1"/>
  <c r="P240" i="1"/>
  <c r="P63" i="1"/>
  <c r="P44" i="1"/>
  <c r="P189" i="1"/>
  <c r="P161" i="1"/>
  <c r="P90" i="1"/>
  <c r="P119" i="1"/>
  <c r="P123" i="1"/>
  <c r="P226" i="1"/>
  <c r="P165" i="1"/>
  <c r="P190" i="1"/>
  <c r="P116" i="1"/>
  <c r="P88" i="1"/>
  <c r="P82" i="1"/>
  <c r="P22" i="1"/>
  <c r="P133" i="1"/>
  <c r="P21" i="1"/>
  <c r="P154" i="1"/>
  <c r="P93" i="1"/>
  <c r="P129" i="1"/>
  <c r="P231" i="1"/>
  <c r="P35" i="1"/>
  <c r="P86" i="1"/>
  <c r="P38" i="1"/>
  <c r="P141" i="1"/>
  <c r="P83" i="1"/>
  <c r="P49" i="1"/>
  <c r="P47" i="1"/>
  <c r="P84" i="1"/>
  <c r="P143" i="1"/>
  <c r="P186" i="1"/>
  <c r="P92" i="1"/>
  <c r="P256" i="1"/>
  <c r="P25" i="1"/>
  <c r="P197" i="1"/>
  <c r="P122" i="1"/>
  <c r="P199" i="1"/>
  <c r="P250" i="1"/>
  <c r="P172" i="1"/>
  <c r="P241" i="1"/>
  <c r="P67" i="1"/>
  <c r="P232" i="1"/>
  <c r="P26" i="1"/>
  <c r="P209" i="1"/>
  <c r="P30" i="1"/>
  <c r="P53" i="1"/>
  <c r="P111" i="1"/>
  <c r="P108" i="1"/>
  <c r="P217" i="1"/>
  <c r="P171" i="1"/>
  <c r="P245" i="1"/>
  <c r="P174" i="1"/>
  <c r="P104" i="1"/>
  <c r="P39" i="1"/>
  <c r="P138" i="1"/>
  <c r="P145" i="1"/>
  <c r="P248" i="1"/>
  <c r="P221" i="1"/>
  <c r="P175" i="1"/>
  <c r="P204" i="1"/>
  <c r="P46" i="1"/>
  <c r="P113" i="1"/>
  <c r="P40" i="1"/>
  <c r="P215" i="1"/>
  <c r="P159" i="1"/>
  <c r="P228" i="1"/>
  <c r="P184" i="1"/>
  <c r="P220" i="1"/>
  <c r="P105" i="1"/>
  <c r="P77" i="1"/>
  <c r="P195" i="1"/>
  <c r="P76" i="1"/>
  <c r="P57" i="1"/>
  <c r="P205" i="1"/>
  <c r="P212" i="1"/>
  <c r="P218" i="1"/>
  <c r="P102" i="1"/>
  <c r="P238" i="1"/>
  <c r="P164" i="1"/>
  <c r="P66" i="1"/>
  <c r="P243" i="1"/>
  <c r="P153" i="1"/>
  <c r="P237" i="1"/>
  <c r="P192" i="1"/>
  <c r="P103" i="1"/>
  <c r="P173" i="1"/>
  <c r="P183" i="1"/>
  <c r="P162" i="1"/>
  <c r="P137" i="1"/>
  <c r="P79" i="1"/>
  <c r="P230" i="1"/>
  <c r="P78" i="1"/>
  <c r="P132" i="1"/>
  <c r="P41" i="1"/>
  <c r="P213" i="1"/>
  <c r="P121" i="1"/>
  <c r="P155" i="1"/>
  <c r="P124" i="1"/>
  <c r="P191" i="1"/>
  <c r="P249" i="1"/>
  <c r="P147" i="1"/>
  <c r="P166" i="1"/>
  <c r="P89" i="1"/>
  <c r="P135" i="1"/>
  <c r="P59" i="1"/>
  <c r="P210" i="1"/>
  <c r="P187" i="1"/>
  <c r="P202" i="1"/>
  <c r="P253" i="1"/>
  <c r="P51" i="1"/>
  <c r="P36" i="1"/>
  <c r="P203" i="1"/>
  <c r="P34" i="1"/>
  <c r="P156" i="1"/>
  <c r="P81" i="1"/>
  <c r="P151" i="1"/>
  <c r="P100" i="1"/>
  <c r="P201" i="1"/>
  <c r="P222" i="1"/>
  <c r="P48" i="1"/>
  <c r="P227" i="1"/>
  <c r="P146" i="1"/>
  <c r="P120" i="1"/>
  <c r="P91" i="1"/>
  <c r="P58" i="1"/>
  <c r="P45" i="1"/>
  <c r="P125" i="1"/>
  <c r="P56" i="1"/>
  <c r="P127" i="1"/>
  <c r="P107" i="1"/>
  <c r="P99" i="1"/>
  <c r="P178" i="1"/>
  <c r="P182" i="1"/>
  <c r="P75" i="1"/>
  <c r="P170" i="1"/>
  <c r="P117" i="1"/>
  <c r="P87" i="1"/>
  <c r="P179" i="1"/>
  <c r="P257" i="1"/>
  <c r="P252" i="1"/>
  <c r="P52" i="1"/>
  <c r="P163" i="1"/>
  <c r="P42" i="1"/>
  <c r="P33" i="1"/>
  <c r="P43" i="1"/>
  <c r="P64" i="1"/>
  <c r="P188" i="1"/>
  <c r="P60" i="1"/>
  <c r="P74" i="1"/>
  <c r="P234" i="1"/>
  <c r="P62" i="1"/>
  <c r="P194" i="1"/>
  <c r="P219" i="1"/>
  <c r="P242" i="1"/>
  <c r="P229" i="1"/>
  <c r="P27" i="1"/>
  <c r="P130" i="1"/>
  <c r="P181" i="1"/>
  <c r="P68" i="1"/>
  <c r="P69" i="1"/>
  <c r="P198" i="1"/>
  <c r="P126" i="1"/>
  <c r="P115" i="1"/>
  <c r="P55" i="1"/>
  <c r="P177" i="1"/>
  <c r="P193" i="1"/>
  <c r="P134" i="1"/>
  <c r="P96" i="1"/>
  <c r="K178" i="1"/>
  <c r="O95" i="1" l="1"/>
  <c r="S95" i="1" s="1"/>
  <c r="U95" i="1" s="1"/>
  <c r="O260" i="1"/>
  <c r="S260" i="1" s="1"/>
  <c r="U260" i="1" s="1"/>
  <c r="O258" i="1"/>
  <c r="S258" i="1" s="1"/>
  <c r="U258" i="1" s="1"/>
  <c r="O259" i="1"/>
  <c r="S259" i="1" s="1"/>
  <c r="U259" i="1" s="1"/>
  <c r="O74" i="1"/>
  <c r="S74" i="1" s="1"/>
  <c r="U74" i="1" s="1"/>
  <c r="O75" i="1"/>
  <c r="S75" i="1" s="1"/>
  <c r="U75" i="1" s="1"/>
  <c r="O126" i="1"/>
  <c r="S126" i="1" s="1"/>
  <c r="U126" i="1" s="1"/>
  <c r="O44" i="1"/>
  <c r="S44" i="1" s="1"/>
  <c r="U44" i="1" s="1"/>
  <c r="O21" i="1"/>
  <c r="S21" i="1" s="1"/>
  <c r="U21" i="1" s="1"/>
  <c r="O120" i="1"/>
  <c r="O111" i="1"/>
  <c r="S111" i="1" s="1"/>
  <c r="U111" i="1" s="1"/>
  <c r="O118" i="1"/>
  <c r="S118" i="1" s="1"/>
  <c r="U118" i="1" s="1"/>
  <c r="O134" i="1"/>
  <c r="S134" i="1" s="1"/>
  <c r="U134" i="1" s="1"/>
  <c r="O35" i="1"/>
  <c r="S35" i="1" s="1"/>
  <c r="U35" i="1" s="1"/>
  <c r="O192" i="1"/>
  <c r="S192" i="1" s="1"/>
  <c r="U192" i="1" s="1"/>
  <c r="O250" i="1"/>
  <c r="S250" i="1" s="1"/>
  <c r="U250" i="1" s="1"/>
  <c r="O24" i="1"/>
  <c r="S24" i="1" s="1"/>
  <c r="U24" i="1" s="1"/>
  <c r="O170" i="1"/>
  <c r="S170" i="1" s="1"/>
  <c r="U170" i="1" s="1"/>
  <c r="O173" i="1"/>
  <c r="S173" i="1" s="1"/>
  <c r="U173" i="1" s="1"/>
  <c r="O164" i="1"/>
  <c r="S164" i="1" s="1"/>
  <c r="U164" i="1" s="1"/>
  <c r="O171" i="1"/>
  <c r="S171" i="1" s="1"/>
  <c r="U171" i="1" s="1"/>
  <c r="O161" i="1"/>
  <c r="S161" i="1" s="1"/>
  <c r="U161" i="1" s="1"/>
  <c r="O193" i="1"/>
  <c r="S193" i="1" s="1"/>
  <c r="U193" i="1" s="1"/>
  <c r="O136" i="1"/>
  <c r="S136" i="1" s="1"/>
  <c r="U136" i="1" s="1"/>
  <c r="O67" i="1"/>
  <c r="S67" i="1" s="1"/>
  <c r="U67" i="1" s="1"/>
  <c r="O199" i="1"/>
  <c r="S199" i="1" s="1"/>
  <c r="U199" i="1" s="1"/>
  <c r="O202" i="1"/>
  <c r="S202" i="1" s="1"/>
  <c r="U202" i="1" s="1"/>
  <c r="O29" i="1"/>
  <c r="S29" i="1" s="1"/>
  <c r="U29" i="1" s="1"/>
  <c r="O133" i="1"/>
  <c r="S133" i="1" s="1"/>
  <c r="U133" i="1" s="1"/>
  <c r="O96" i="1"/>
  <c r="S96" i="1" s="1"/>
  <c r="U96" i="1" s="1"/>
  <c r="O45" i="1"/>
  <c r="S45" i="1" s="1"/>
  <c r="U45" i="1" s="1"/>
  <c r="O64" i="1"/>
  <c r="S64" i="1" s="1"/>
  <c r="U64" i="1" s="1"/>
  <c r="O48" i="1"/>
  <c r="S48" i="1" s="1"/>
  <c r="U48" i="1" s="1"/>
  <c r="O256" i="1"/>
  <c r="S256" i="1" s="1"/>
  <c r="U256" i="1" s="1"/>
  <c r="O99" i="1"/>
  <c r="S99" i="1" s="1"/>
  <c r="U99" i="1" s="1"/>
  <c r="O159" i="1"/>
  <c r="S159" i="1" s="1"/>
  <c r="U159" i="1" s="1"/>
  <c r="O156" i="1"/>
  <c r="S156" i="1" s="1"/>
  <c r="U156" i="1" s="1"/>
  <c r="O52" i="1"/>
  <c r="S52" i="1" s="1"/>
  <c r="U52" i="1" s="1"/>
  <c r="O151" i="1"/>
  <c r="S151" i="1" s="1"/>
  <c r="U151" i="1" s="1"/>
  <c r="O186" i="1"/>
  <c r="S186" i="1" s="1"/>
  <c r="U186" i="1" s="1"/>
  <c r="O211" i="1"/>
  <c r="S211" i="1" s="1"/>
  <c r="U211" i="1" s="1"/>
  <c r="O191" i="1"/>
  <c r="S191" i="1" s="1"/>
  <c r="U191" i="1" s="1"/>
  <c r="O157" i="1"/>
  <c r="O187" i="1"/>
  <c r="S187" i="1" s="1"/>
  <c r="U187" i="1" s="1"/>
  <c r="O248" i="1"/>
  <c r="S248" i="1" s="1"/>
  <c r="U248" i="1" s="1"/>
  <c r="O142" i="1"/>
  <c r="O230" i="1"/>
  <c r="S230" i="1" s="1"/>
  <c r="U230" i="1" s="1"/>
  <c r="O226" i="1"/>
  <c r="S226" i="1" s="1"/>
  <c r="U226" i="1" s="1"/>
  <c r="O123" i="1"/>
  <c r="O51" i="1"/>
  <c r="S51" i="1" s="1"/>
  <c r="U51" i="1" s="1"/>
  <c r="O231" i="1"/>
  <c r="S231" i="1" s="1"/>
  <c r="U231" i="1" s="1"/>
  <c r="O102" i="1"/>
  <c r="S102" i="1" s="1"/>
  <c r="U102" i="1" s="1"/>
  <c r="O162" i="1"/>
  <c r="S162" i="1" s="1"/>
  <c r="U162" i="1" s="1"/>
  <c r="O224" i="1"/>
  <c r="S224" i="1" s="1"/>
  <c r="U224" i="1" s="1"/>
  <c r="O229" i="1"/>
  <c r="S229" i="1" s="1"/>
  <c r="U229" i="1" s="1"/>
  <c r="O101" i="1"/>
  <c r="S101" i="1" s="1"/>
  <c r="U101" i="1" s="1"/>
  <c r="O23" i="1"/>
  <c r="S23" i="1" s="1"/>
  <c r="U23" i="1" s="1"/>
  <c r="O62" i="1"/>
  <c r="S62" i="1" s="1"/>
  <c r="U62" i="1" s="1"/>
  <c r="O217" i="1"/>
  <c r="S217" i="1" s="1"/>
  <c r="U217" i="1" s="1"/>
  <c r="O158" i="1"/>
  <c r="S158" i="1" s="1"/>
  <c r="U158" i="1" s="1"/>
  <c r="O210" i="1"/>
  <c r="S210" i="1" s="1"/>
  <c r="U210" i="1" s="1"/>
  <c r="O163" i="1"/>
  <c r="S163" i="1" s="1"/>
  <c r="U163" i="1" s="1"/>
  <c r="O239" i="1"/>
  <c r="S239" i="1" s="1"/>
  <c r="U239" i="1" s="1"/>
  <c r="O155" i="1"/>
  <c r="S155" i="1" s="1"/>
  <c r="U155" i="1" s="1"/>
  <c r="O219" i="1"/>
  <c r="S219" i="1" s="1"/>
  <c r="U219" i="1" s="1"/>
  <c r="O225" i="1"/>
  <c r="S225" i="1" s="1"/>
  <c r="U225" i="1" s="1"/>
  <c r="O175" i="1"/>
  <c r="S175" i="1" s="1"/>
  <c r="U175" i="1" s="1"/>
  <c r="O41" i="1"/>
  <c r="S41" i="1" s="1"/>
  <c r="U41" i="1" s="1"/>
  <c r="O154" i="1"/>
  <c r="S154" i="1" s="1"/>
  <c r="U154" i="1" s="1"/>
  <c r="O109" i="1"/>
  <c r="S109" i="1" s="1"/>
  <c r="U109" i="1" s="1"/>
  <c r="O90" i="1"/>
  <c r="S90" i="1" s="1"/>
  <c r="U90" i="1" s="1"/>
  <c r="O209" i="1"/>
  <c r="S209" i="1" s="1"/>
  <c r="U209" i="1" s="1"/>
  <c r="O233" i="1"/>
  <c r="S233" i="1" s="1"/>
  <c r="U233" i="1" s="1"/>
  <c r="O238" i="1"/>
  <c r="S238" i="1" s="1"/>
  <c r="U238" i="1" s="1"/>
  <c r="O85" i="1"/>
  <c r="S85" i="1" s="1"/>
  <c r="U85" i="1" s="1"/>
  <c r="O22" i="1"/>
  <c r="S22" i="1" s="1"/>
  <c r="U22" i="1" s="1"/>
  <c r="O130" i="1"/>
  <c r="S130" i="1" s="1"/>
  <c r="U130" i="1" s="1"/>
  <c r="O223" i="1"/>
  <c r="S223" i="1" s="1"/>
  <c r="U223" i="1" s="1"/>
  <c r="O221" i="1"/>
  <c r="S221" i="1" s="1"/>
  <c r="U221" i="1" s="1"/>
  <c r="O246" i="1"/>
  <c r="S246" i="1" s="1"/>
  <c r="U246" i="1" s="1"/>
  <c r="O72" i="1"/>
  <c r="S72" i="1" s="1"/>
  <c r="U72" i="1" s="1"/>
  <c r="O172" i="1"/>
  <c r="S172" i="1" s="1"/>
  <c r="U172" i="1" s="1"/>
  <c r="O167" i="1"/>
  <c r="S167" i="1" s="1"/>
  <c r="U167" i="1" s="1"/>
  <c r="O63" i="1"/>
  <c r="S63" i="1" s="1"/>
  <c r="U63" i="1" s="1"/>
  <c r="O220" i="1"/>
  <c r="S220" i="1" s="1"/>
  <c r="U220" i="1" s="1"/>
  <c r="O196" i="1"/>
  <c r="S196" i="1" s="1"/>
  <c r="U196" i="1" s="1"/>
  <c r="O58" i="1"/>
  <c r="S58" i="1" s="1"/>
  <c r="U58" i="1" s="1"/>
  <c r="O94" i="1"/>
  <c r="S94" i="1" s="1"/>
  <c r="U94" i="1" s="1"/>
  <c r="O88" i="1"/>
  <c r="O112" i="1"/>
  <c r="S112" i="1" s="1"/>
  <c r="U112" i="1" s="1"/>
  <c r="O103" i="1"/>
  <c r="S103" i="1" s="1"/>
  <c r="U103" i="1" s="1"/>
  <c r="O77" i="1"/>
  <c r="S77" i="1" s="1"/>
  <c r="U77" i="1" s="1"/>
  <c r="O252" i="1"/>
  <c r="S252" i="1" s="1"/>
  <c r="U252" i="1" s="1"/>
  <c r="O28" i="1"/>
  <c r="S28" i="1" s="1"/>
  <c r="U28" i="1" s="1"/>
  <c r="O36" i="1"/>
  <c r="S36" i="1" s="1"/>
  <c r="U36" i="1" s="1"/>
  <c r="O189" i="1"/>
  <c r="S189" i="1" s="1"/>
  <c r="U189" i="1" s="1"/>
  <c r="O115" i="1"/>
  <c r="S115" i="1" s="1"/>
  <c r="U115" i="1" s="1"/>
  <c r="O83" i="1"/>
  <c r="O244" i="1"/>
  <c r="S244" i="1" s="1"/>
  <c r="U244" i="1" s="1"/>
  <c r="O113" i="1"/>
  <c r="S113" i="1" s="1"/>
  <c r="U113" i="1" s="1"/>
  <c r="O33" i="1"/>
  <c r="O68" i="1"/>
  <c r="S68" i="1" s="1"/>
  <c r="U68" i="1" s="1"/>
  <c r="O138" i="1"/>
  <c r="S138" i="1" s="1"/>
  <c r="U138" i="1" s="1"/>
  <c r="O208" i="1"/>
  <c r="S208" i="1" s="1"/>
  <c r="U208" i="1" s="1"/>
  <c r="O69" i="1"/>
  <c r="S69" i="1" s="1"/>
  <c r="U69" i="1" s="1"/>
  <c r="O207" i="1"/>
  <c r="S207" i="1" s="1"/>
  <c r="U207" i="1" s="1"/>
  <c r="O71" i="1"/>
  <c r="S71" i="1" s="1"/>
  <c r="U71" i="1" s="1"/>
  <c r="O57" i="1"/>
  <c r="S57" i="1" s="1"/>
  <c r="U57" i="1" s="1"/>
  <c r="O117" i="1"/>
  <c r="S117" i="1" s="1"/>
  <c r="U117" i="1" s="1"/>
  <c r="O42" i="1"/>
  <c r="S42" i="1" s="1"/>
  <c r="U42" i="1" s="1"/>
  <c r="O108" i="1"/>
  <c r="S108" i="1" s="1"/>
  <c r="U108" i="1" s="1"/>
  <c r="O150" i="1"/>
  <c r="S150" i="1" s="1"/>
  <c r="U150" i="1" s="1"/>
  <c r="O79" i="1"/>
  <c r="S79" i="1" s="1"/>
  <c r="U79" i="1" s="1"/>
  <c r="O148" i="1"/>
  <c r="S148" i="1" s="1"/>
  <c r="U148" i="1" s="1"/>
  <c r="O49" i="1"/>
  <c r="S49" i="1" s="1"/>
  <c r="U49" i="1" s="1"/>
  <c r="O147" i="1"/>
  <c r="S147" i="1" s="1"/>
  <c r="U147" i="1" s="1"/>
  <c r="O34" i="1"/>
  <c r="S34" i="1" s="1"/>
  <c r="U34" i="1" s="1"/>
  <c r="O132" i="1"/>
  <c r="S132" i="1" s="1"/>
  <c r="U132" i="1" s="1"/>
  <c r="O122" i="1"/>
  <c r="O247" i="1"/>
  <c r="S247" i="1" s="1"/>
  <c r="U247" i="1" s="1"/>
  <c r="O166" i="1"/>
  <c r="S166" i="1" s="1"/>
  <c r="U166" i="1" s="1"/>
  <c r="O80" i="1"/>
  <c r="S80" i="1" s="1"/>
  <c r="U80" i="1" s="1"/>
  <c r="O205" i="1"/>
  <c r="S205" i="1" s="1"/>
  <c r="U205" i="1" s="1"/>
  <c r="O76" i="1"/>
  <c r="S76" i="1" s="1"/>
  <c r="U76" i="1" s="1"/>
  <c r="O81" i="1"/>
  <c r="O152" i="1"/>
  <c r="S152" i="1" s="1"/>
  <c r="U152" i="1" s="1"/>
  <c r="O139" i="1"/>
  <c r="S139" i="1" s="1"/>
  <c r="U139" i="1" s="1"/>
  <c r="O182" i="1"/>
  <c r="O215" i="1"/>
  <c r="S215" i="1" s="1"/>
  <c r="U215" i="1" s="1"/>
  <c r="O127" i="1"/>
  <c r="S127" i="1" s="1"/>
  <c r="U127" i="1" s="1"/>
  <c r="O60" i="1"/>
  <c r="S60" i="1" s="1"/>
  <c r="U60" i="1" s="1"/>
  <c r="O206" i="1"/>
  <c r="S206" i="1" s="1"/>
  <c r="U206" i="1" s="1"/>
  <c r="O168" i="1"/>
  <c r="S168" i="1" s="1"/>
  <c r="U168" i="1" s="1"/>
  <c r="O107" i="1"/>
  <c r="S107" i="1" s="1"/>
  <c r="U107" i="1" s="1"/>
  <c r="O135" i="1"/>
  <c r="S135" i="1" s="1"/>
  <c r="U135" i="1" s="1"/>
  <c r="O61" i="1"/>
  <c r="S61" i="1" s="1"/>
  <c r="U61" i="1" s="1"/>
  <c r="O177" i="1"/>
  <c r="S177" i="1" s="1"/>
  <c r="U177" i="1" s="1"/>
  <c r="O146" i="1"/>
  <c r="S146" i="1" s="1"/>
  <c r="U146" i="1" s="1"/>
  <c r="O30" i="1"/>
  <c r="O245" i="1"/>
  <c r="S245" i="1" s="1"/>
  <c r="U245" i="1" s="1"/>
  <c r="O37" i="1"/>
  <c r="S37" i="1" s="1"/>
  <c r="U37" i="1" s="1"/>
  <c r="O106" i="1"/>
  <c r="S106" i="1" s="1"/>
  <c r="U106" i="1" s="1"/>
  <c r="O249" i="1"/>
  <c r="S249" i="1" s="1"/>
  <c r="U249" i="1" s="1"/>
  <c r="O53" i="1"/>
  <c r="S53" i="1" s="1"/>
  <c r="U53" i="1" s="1"/>
  <c r="O128" i="1"/>
  <c r="S128" i="1" s="1"/>
  <c r="U128" i="1" s="1"/>
  <c r="O213" i="1"/>
  <c r="S213" i="1" s="1"/>
  <c r="U213" i="1" s="1"/>
  <c r="O200" i="1"/>
  <c r="S200" i="1" s="1"/>
  <c r="U200" i="1" s="1"/>
  <c r="O241" i="1"/>
  <c r="S241" i="1" s="1"/>
  <c r="U241" i="1" s="1"/>
  <c r="O176" i="1"/>
  <c r="S176" i="1" s="1"/>
  <c r="U176" i="1" s="1"/>
  <c r="O121" i="1"/>
  <c r="O183" i="1"/>
  <c r="S183" i="1" s="1"/>
  <c r="U183" i="1" s="1"/>
  <c r="O91" i="1"/>
  <c r="O257" i="1"/>
  <c r="S257" i="1" s="1"/>
  <c r="U257" i="1" s="1"/>
  <c r="O227" i="1"/>
  <c r="S227" i="1" s="1"/>
  <c r="U227" i="1" s="1"/>
  <c r="O251" i="1"/>
  <c r="S251" i="1" s="1"/>
  <c r="U251" i="1" s="1"/>
  <c r="O153" i="1"/>
  <c r="S153" i="1" s="1"/>
  <c r="U153" i="1" s="1"/>
  <c r="O243" i="1"/>
  <c r="S243" i="1" s="1"/>
  <c r="U243" i="1" s="1"/>
  <c r="O145" i="1"/>
  <c r="S145" i="1" s="1"/>
  <c r="U145" i="1" s="1"/>
  <c r="O87" i="1"/>
  <c r="O180" i="1"/>
  <c r="S180" i="1" s="1"/>
  <c r="U180" i="1" s="1"/>
  <c r="O235" i="1"/>
  <c r="S235" i="1" s="1"/>
  <c r="U235" i="1" s="1"/>
  <c r="O137" i="1"/>
  <c r="S137" i="1" s="1"/>
  <c r="U137" i="1" s="1"/>
  <c r="O50" i="1"/>
  <c r="S50" i="1" s="1"/>
  <c r="U50" i="1" s="1"/>
  <c r="O181" i="1"/>
  <c r="S181" i="1" s="1"/>
  <c r="U181" i="1" s="1"/>
  <c r="O82" i="1"/>
  <c r="O184" i="1"/>
  <c r="S184" i="1" s="1"/>
  <c r="U184" i="1" s="1"/>
  <c r="O204" i="1"/>
  <c r="S204" i="1" s="1"/>
  <c r="U204" i="1" s="1"/>
  <c r="O27" i="1"/>
  <c r="S27" i="1" s="1"/>
  <c r="U27" i="1" s="1"/>
  <c r="O185" i="1"/>
  <c r="S185" i="1" s="1"/>
  <c r="U185" i="1" s="1"/>
  <c r="O194" i="1"/>
  <c r="S194" i="1" s="1"/>
  <c r="U194" i="1" s="1"/>
  <c r="O47" i="1"/>
  <c r="S47" i="1" s="1"/>
  <c r="U47" i="1" s="1"/>
  <c r="O160" i="1"/>
  <c r="S160" i="1" s="1"/>
  <c r="U160" i="1" s="1"/>
  <c r="O174" i="1"/>
  <c r="O38" i="1"/>
  <c r="S38" i="1" s="1"/>
  <c r="U38" i="1" s="1"/>
  <c r="O236" i="1"/>
  <c r="S236" i="1" s="1"/>
  <c r="U236" i="1" s="1"/>
  <c r="O39" i="1"/>
  <c r="S39" i="1" s="1"/>
  <c r="U39" i="1" s="1"/>
  <c r="O66" i="1"/>
  <c r="S66" i="1" s="1"/>
  <c r="U66" i="1" s="1"/>
  <c r="O46" i="1"/>
  <c r="S46" i="1" s="1"/>
  <c r="U46" i="1" s="1"/>
  <c r="O124" i="1"/>
  <c r="O116" i="1"/>
  <c r="S116" i="1" s="1"/>
  <c r="U116" i="1" s="1"/>
  <c r="O43" i="1"/>
  <c r="S43" i="1" s="1"/>
  <c r="U43" i="1" s="1"/>
  <c r="O212" i="1"/>
  <c r="S212" i="1" s="1"/>
  <c r="U212" i="1" s="1"/>
  <c r="O253" i="1"/>
  <c r="S253" i="1" s="1"/>
  <c r="U253" i="1" s="1"/>
  <c r="O55" i="1"/>
  <c r="S55" i="1" s="1"/>
  <c r="U55" i="1" s="1"/>
  <c r="O141" i="1"/>
  <c r="S141" i="1" s="1"/>
  <c r="U141" i="1" s="1"/>
  <c r="O129" i="1"/>
  <c r="S129" i="1" s="1"/>
  <c r="U129" i="1" s="1"/>
  <c r="O32" i="1"/>
  <c r="S32" i="1" s="1"/>
  <c r="U32" i="1" s="1"/>
  <c r="O232" i="1"/>
  <c r="S232" i="1" s="1"/>
  <c r="U232" i="1" s="1"/>
  <c r="O89" i="1"/>
  <c r="S89" i="1" s="1"/>
  <c r="U89" i="1" s="1"/>
  <c r="O97" i="1"/>
  <c r="S97" i="1" s="1"/>
  <c r="U97" i="1" s="1"/>
  <c r="O234" i="1"/>
  <c r="S234" i="1" s="1"/>
  <c r="U234" i="1" s="1"/>
  <c r="O84" i="1"/>
  <c r="O59" i="1"/>
  <c r="S59" i="1" s="1"/>
  <c r="U59" i="1" s="1"/>
  <c r="O198" i="1"/>
  <c r="S198" i="1" s="1"/>
  <c r="U198" i="1" s="1"/>
  <c r="O25" i="1"/>
  <c r="S25" i="1" s="1"/>
  <c r="U25" i="1" s="1"/>
  <c r="O222" i="1"/>
  <c r="S222" i="1" s="1"/>
  <c r="U222" i="1" s="1"/>
  <c r="O165" i="1"/>
  <c r="S165" i="1" s="1"/>
  <c r="U165" i="1" s="1"/>
  <c r="O73" i="1"/>
  <c r="S73" i="1" s="1"/>
  <c r="U73" i="1" s="1"/>
  <c r="O110" i="1"/>
  <c r="S110" i="1" s="1"/>
  <c r="U110" i="1" s="1"/>
  <c r="O54" i="1"/>
  <c r="S54" i="1" s="1"/>
  <c r="U54" i="1" s="1"/>
  <c r="O197" i="1"/>
  <c r="S197" i="1" s="1"/>
  <c r="U197" i="1" s="1"/>
  <c r="O100" i="1"/>
  <c r="S100" i="1" s="1"/>
  <c r="U100" i="1" s="1"/>
  <c r="O190" i="1"/>
  <c r="S190" i="1" s="1"/>
  <c r="U190" i="1" s="1"/>
  <c r="O188" i="1"/>
  <c r="S188" i="1" s="1"/>
  <c r="U188" i="1" s="1"/>
  <c r="O93" i="1"/>
  <c r="S93" i="1" s="1"/>
  <c r="U93" i="1" s="1"/>
  <c r="O70" i="1"/>
  <c r="S70" i="1" s="1"/>
  <c r="U70" i="1" s="1"/>
  <c r="O228" i="1"/>
  <c r="S228" i="1" s="1"/>
  <c r="U228" i="1" s="1"/>
  <c r="O92" i="1"/>
  <c r="S92" i="1" s="1"/>
  <c r="U92" i="1" s="1"/>
  <c r="O203" i="1"/>
  <c r="S203" i="1" s="1"/>
  <c r="U203" i="1" s="1"/>
  <c r="O214" i="1"/>
  <c r="S214" i="1" s="1"/>
  <c r="U214" i="1" s="1"/>
  <c r="O218" i="1"/>
  <c r="S218" i="1" s="1"/>
  <c r="U218" i="1" s="1"/>
  <c r="O140" i="1"/>
  <c r="S140" i="1" s="1"/>
  <c r="U140" i="1" s="1"/>
  <c r="O143" i="1"/>
  <c r="S143" i="1" s="1"/>
  <c r="U143" i="1" s="1"/>
  <c r="O169" i="1"/>
  <c r="S169" i="1" s="1"/>
  <c r="U169" i="1" s="1"/>
  <c r="O86" i="1"/>
  <c r="O65" i="1"/>
  <c r="S65" i="1" s="1"/>
  <c r="U65" i="1" s="1"/>
  <c r="O119" i="1"/>
  <c r="O105" i="1"/>
  <c r="S105" i="1" s="1"/>
  <c r="U105" i="1" s="1"/>
  <c r="O149" i="1"/>
  <c r="S149" i="1" s="1"/>
  <c r="U149" i="1" s="1"/>
  <c r="O201" i="1"/>
  <c r="S201" i="1" s="1"/>
  <c r="U201" i="1" s="1"/>
  <c r="O195" i="1"/>
  <c r="S195" i="1" s="1"/>
  <c r="U195" i="1" s="1"/>
  <c r="O125" i="1"/>
  <c r="O98" i="1"/>
  <c r="S98" i="1" s="1"/>
  <c r="U98" i="1" s="1"/>
  <c r="O78" i="1"/>
  <c r="S78" i="1" s="1"/>
  <c r="U78" i="1" s="1"/>
  <c r="O31" i="1"/>
  <c r="S31" i="1" s="1"/>
  <c r="U31" i="1" s="1"/>
  <c r="O131" i="1"/>
  <c r="S131" i="1" s="1"/>
  <c r="U131" i="1" s="1"/>
  <c r="O144" i="1"/>
  <c r="S144" i="1" s="1"/>
  <c r="U144" i="1" s="1"/>
  <c r="O178" i="1"/>
  <c r="S178" i="1" s="1"/>
  <c r="U178" i="1" s="1"/>
  <c r="O237" i="1"/>
  <c r="S237" i="1" s="1"/>
  <c r="U237" i="1" s="1"/>
  <c r="O114" i="1"/>
  <c r="S114" i="1" s="1"/>
  <c r="U114" i="1" s="1"/>
  <c r="O179" i="1"/>
  <c r="S179" i="1" s="1"/>
  <c r="U179" i="1" s="1"/>
  <c r="O26" i="1"/>
  <c r="S26" i="1" s="1"/>
  <c r="U26" i="1" s="1"/>
  <c r="O254" i="1"/>
  <c r="S254" i="1" s="1"/>
  <c r="U254" i="1" s="1"/>
  <c r="O240" i="1"/>
  <c r="S240" i="1" s="1"/>
  <c r="U240" i="1" s="1"/>
  <c r="O40" i="1"/>
  <c r="S40" i="1" s="1"/>
  <c r="U40" i="1" s="1"/>
  <c r="O216" i="1"/>
  <c r="S216" i="1" s="1"/>
  <c r="U216" i="1" s="1"/>
  <c r="O104" i="1"/>
  <c r="S104" i="1" s="1"/>
  <c r="U104" i="1" s="1"/>
  <c r="O242" i="1"/>
  <c r="S242" i="1" s="1"/>
  <c r="U242" i="1" s="1"/>
  <c r="C15" i="1"/>
  <c r="O255" i="1"/>
  <c r="S255" i="1" s="1"/>
  <c r="U255" i="1" s="1"/>
  <c r="O56" i="1"/>
  <c r="S56" i="1" s="1"/>
  <c r="U56" i="1" s="1"/>
  <c r="F16" i="1" l="1"/>
  <c r="F18" i="1" s="1"/>
  <c r="C18" i="1"/>
  <c r="V9" i="1"/>
  <c r="F17" i="1" l="1"/>
</calcChain>
</file>

<file path=xl/sharedStrings.xml><?xml version="1.0" encoding="utf-8"?>
<sst xmlns="http://schemas.openxmlformats.org/spreadsheetml/2006/main" count="675" uniqueCount="187">
  <si>
    <t>JAVSO..47..105</t>
  </si>
  <si>
    <t>JAVSO 43, 77</t>
  </si>
  <si>
    <t>JAVSO..43…77</t>
  </si>
  <si>
    <t>JAVSO..44…69</t>
  </si>
  <si>
    <t>JAVSO..45..121</t>
  </si>
  <si>
    <t>JAVSO..45..215</t>
  </si>
  <si>
    <t>JAVSO..46…79 (2018)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</si>
  <si>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</si>
  <si>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</si>
  <si>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</si>
  <si>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</si>
  <si>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</si>
  <si>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</si>
  <si>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</si>
  <si>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</si>
  <si>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</si>
  <si>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</si>
  <si>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</si>
  <si>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</si>
  <si>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</si>
  <si>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</si>
  <si>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</si>
  <si>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</si>
  <si>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</si>
  <si>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</si>
  <si>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</si>
  <si>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</si>
  <si>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</si>
  <si>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</si>
  <si>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</si>
  <si>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</si>
  <si>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</si>
  <si>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</si>
  <si>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 Fit</t>
  </si>
  <si>
    <t>System Type:</t>
  </si>
  <si>
    <t>Locher K</t>
  </si>
  <si>
    <t>BBSAG Bull.20</t>
  </si>
  <si>
    <t>B</t>
  </si>
  <si>
    <t>v</t>
  </si>
  <si>
    <t>Diethelm R</t>
  </si>
  <si>
    <t>Peter H</t>
  </si>
  <si>
    <t>BBSAG Bull.27</t>
  </si>
  <si>
    <t>BBSAG Bull.29</t>
  </si>
  <si>
    <t>BBSAG Bull.30</t>
  </si>
  <si>
    <t>BBSAG 36</t>
  </si>
  <si>
    <t>K</t>
  </si>
  <si>
    <t>BBSAG Bull.36</t>
  </si>
  <si>
    <t>BBSAG Bull.41</t>
  </si>
  <si>
    <t>BBSAG Bull.42</t>
  </si>
  <si>
    <t>BBSAG Bull.45</t>
  </si>
  <si>
    <t>:</t>
  </si>
  <si>
    <t>BBSAG Bull.46</t>
  </si>
  <si>
    <t>BBSAG Bull.47</t>
  </si>
  <si>
    <t>BBSAG Bull.51</t>
  </si>
  <si>
    <t>BBSAG Bull.52</t>
  </si>
  <si>
    <t>BBSAG Bull.53</t>
  </si>
  <si>
    <t>BBSAG Bull.64</t>
  </si>
  <si>
    <t>Nikolaou I</t>
  </si>
  <si>
    <t>BBSAG Bull.65</t>
  </si>
  <si>
    <t>BBSAG Bull.69</t>
  </si>
  <si>
    <t>BBSAG Bull.70</t>
  </si>
  <si>
    <t>BBSAG Bull.71</t>
  </si>
  <si>
    <t>BBSAG Bull.75</t>
  </si>
  <si>
    <t>BBSAG Bull.78</t>
  </si>
  <si>
    <t>Brno 28</t>
  </si>
  <si>
    <t>BBSAG Bull.82</t>
  </si>
  <si>
    <t>BBSAG Bull.85</t>
  </si>
  <si>
    <t>BBSAG Bull.86</t>
  </si>
  <si>
    <t>BBSAG Bull.87</t>
  </si>
  <si>
    <t>BBSAG Bull.90</t>
  </si>
  <si>
    <t>Brno 30</t>
  </si>
  <si>
    <t>BBSAG Bull.91</t>
  </si>
  <si>
    <t>BBSAG Bull.93</t>
  </si>
  <si>
    <t>BBSAG Bull.94</t>
  </si>
  <si>
    <t>BBSAG Bull.95</t>
  </si>
  <si>
    <t>BBSAG Bull.96</t>
  </si>
  <si>
    <t>BBSAG Bull.97</t>
  </si>
  <si>
    <t>BBSAG Bull.98</t>
  </si>
  <si>
    <t>BBSAG Bull.100</t>
  </si>
  <si>
    <t>BBSAG Bull.102</t>
  </si>
  <si>
    <t>BBSAG Bull.103</t>
  </si>
  <si>
    <t>BBSAG Bull.106</t>
  </si>
  <si>
    <t>BBSAG Bull.107</t>
  </si>
  <si>
    <t>BBSAG Bull.108</t>
  </si>
  <si>
    <t>BBSAG Bull.109</t>
  </si>
  <si>
    <t>ccd</t>
  </si>
  <si>
    <t>IBVS 4683</t>
  </si>
  <si>
    <t>BBSAG Bull.111</t>
  </si>
  <si>
    <t>BBSAG Bull.113</t>
  </si>
  <si>
    <t>BBSAG Bull.114</t>
  </si>
  <si>
    <t>Kohl M</t>
  </si>
  <si>
    <t>BBSAG Bull.116</t>
  </si>
  <si>
    <t>BBSAG Bull.117</t>
  </si>
  <si>
    <t>K.Locher</t>
  </si>
  <si>
    <t>BBSAG 119</t>
  </si>
  <si>
    <t>II</t>
  </si>
  <si>
    <t>65-cm, ST6, R</t>
  </si>
  <si>
    <t>18-cm, ST6, -</t>
  </si>
  <si>
    <t>65-cm, ST8, R</t>
  </si>
  <si>
    <t>25-cm, ST5, -</t>
  </si>
  <si>
    <t>See IBVS 4683</t>
  </si>
  <si>
    <t>IBVS 5296</t>
  </si>
  <si>
    <t>IBVS 5543</t>
  </si>
  <si>
    <t>I</t>
  </si>
  <si>
    <t>IBVS 0035</t>
  </si>
  <si>
    <t>IBVS 0779</t>
  </si>
  <si>
    <t>IBVS 5672</t>
  </si>
  <si>
    <t>IBVS 5657</t>
  </si>
  <si>
    <t>CL Aur / GSC 2393-1455</t>
  </si>
  <si>
    <t># of data points:</t>
  </si>
  <si>
    <t>IBVS 5731</t>
  </si>
  <si>
    <t>EA/SD</t>
  </si>
  <si>
    <t>IBVS 5438</t>
  </si>
  <si>
    <t>My time zone &gt;&gt;&gt;&gt;&gt;</t>
  </si>
  <si>
    <t>(PST=8, PDT=MDT=7, MDT=CST=6, etc.)</t>
  </si>
  <si>
    <t>JD today</t>
  </si>
  <si>
    <t>New Cycle</t>
  </si>
  <si>
    <t>IBVS 5745</t>
  </si>
  <si>
    <t>IBVS 5746</t>
  </si>
  <si>
    <t>IBVS 5753</t>
  </si>
  <si>
    <t>IBVS 5761</t>
  </si>
  <si>
    <t>IBVS 5802</t>
  </si>
  <si>
    <t>Start of linear fit &gt;&gt;&gt;&gt;&gt;&gt;&gt;&gt;&gt;&gt;&gt;&gt;&gt;&gt;&gt;&gt;&gt;&gt;&gt;&gt;&gt;</t>
  </si>
  <si>
    <t>IBVS 5871</t>
  </si>
  <si>
    <t>OEJV 0060</t>
  </si>
  <si>
    <t>vis</t>
  </si>
  <si>
    <t>OEJV 0074</t>
  </si>
  <si>
    <t>OEJV 0073</t>
  </si>
  <si>
    <t>OEJV0094</t>
  </si>
  <si>
    <t>OEJV 0094</t>
  </si>
  <si>
    <t>OEJV 0107</t>
  </si>
  <si>
    <t>IBVS 5933</t>
  </si>
  <si>
    <t>IBVS 5924</t>
  </si>
  <si>
    <t>Add cycle</t>
  </si>
  <si>
    <t>Old Cycle</t>
  </si>
  <si>
    <t>OEJV 0137</t>
  </si>
  <si>
    <t>IBVS 5780</t>
  </si>
  <si>
    <t>OEJV 0003</t>
  </si>
  <si>
    <t>IBVS 5835</t>
  </si>
  <si>
    <t>IBVS 5992</t>
  </si>
  <si>
    <t>IBVS 6007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</si>
  <si>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</si>
  <si>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</si>
  <si>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</si>
  <si>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</si>
  <si>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</si>
  <si>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</si>
  <si>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</si>
  <si>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</si>
  <si>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6070</t>
  </si>
  <si>
    <t>IBVS 6063</t>
  </si>
  <si>
    <t>BAD?</t>
  </si>
  <si>
    <t>Flattened</t>
  </si>
  <si>
    <t>Sin.fit</t>
  </si>
  <si>
    <t>Slope</t>
  </si>
  <si>
    <t>Sin Ampl</t>
  </si>
  <si>
    <t>Ang.Freq</t>
  </si>
  <si>
    <t>Ph.Cnst</t>
  </si>
  <si>
    <t>Const</t>
  </si>
  <si>
    <t>Sin.Fit</t>
  </si>
  <si>
    <r>
      <t>diff</t>
    </r>
    <r>
      <rPr>
        <vertAlign val="superscript"/>
        <sz val="10"/>
        <rFont val="Arial"/>
        <family val="2"/>
      </rPr>
      <t>2</t>
    </r>
  </si>
  <si>
    <r>
      <t>Sum diff</t>
    </r>
    <r>
      <rPr>
        <vertAlign val="superscript"/>
        <sz val="10"/>
        <rFont val="Arial"/>
        <family val="2"/>
      </rPr>
      <t>2</t>
    </r>
  </si>
  <si>
    <t>Triple system?</t>
  </si>
  <si>
    <t>Quad</t>
  </si>
  <si>
    <t>Linear2</t>
  </si>
  <si>
    <t>Linear-All</t>
  </si>
  <si>
    <t>JAVSO..41..328</t>
  </si>
  <si>
    <t>JAVSO..41..122</t>
  </si>
  <si>
    <t>JAVSO..40..975</t>
  </si>
  <si>
    <t>JAVSO..42..426</t>
  </si>
  <si>
    <t xml:space="preserve"> see IBVS 4683</t>
  </si>
  <si>
    <t>IBVS 6149</t>
  </si>
  <si>
    <t>IBVS 6167</t>
  </si>
  <si>
    <t>OEJV 0204</t>
  </si>
  <si>
    <t>JAVSO..47..263</t>
  </si>
  <si>
    <t>JAVSO..48..256</t>
  </si>
  <si>
    <t>JAVSO 49, 256</t>
  </si>
  <si>
    <t>JAVSO 49, 108</t>
  </si>
  <si>
    <t>JAVSO, 49, 108</t>
  </si>
  <si>
    <t>JAVSO, 50, 133</t>
  </si>
  <si>
    <t>JAAVSO, 51, 250</t>
  </si>
  <si>
    <t>JAAVSO52#1</t>
  </si>
  <si>
    <t xml:space="preserve">Mag </t>
  </si>
  <si>
    <t>Next ToM-P</t>
  </si>
  <si>
    <t>Next ToM-S</t>
  </si>
  <si>
    <t>11.70-13.01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</si>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</sst>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1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3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37" fillId="0" borderId="0" xfId="41" applyFont="1" applyAlignment="1">
      <alignment vertical="center"/>
    </xf>
    <xf numFmtId="0" fontId="37" fillId="0" borderId="0" xfId="41" applyFont="1" applyAlignment="1">
      <alignment horizontal="left" vertical="center"/>
    </xf>
    <xf numFmtId="0" fontId="19" fillId="0" borderId="0" xfId="41" applyFont="1" applyAlignment="1">
      <alignment horizontal="left" vertical="center"/>
    </xf>
    <xf numFmtId="0" fontId="5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horizontal="center" vertical="center"/>
    </xf>
    <xf numFmtId="0" fontId="36" fillId="0" borderId="0" xfId="41" applyFont="1" applyAlignment="1">
      <alignment horizontal="left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/>
    </xf>
    <xf numFmtId="0" fontId="0" fillId="0" borderId="15" xfId="0" applyBorder="1" applyAlignment="1">
      <alignment vertical="center"/>
    </xf>
    <xf numFmtId="0" fontId="40" fillId="0" borderId="18" xfId="0" applyFont="1" applyBorder="1" applyAlignment="1">
      <alignment horizontal="right" vertical="center"/>
    </xf>
    <xf numFmtId="0" fontId="40" fillId="0" borderId="20" xfId="0" applyFont="1" applyBorder="1" applyAlignment="1">
      <alignment horizontal="right" vertical="center"/>
    </xf>
    <xf numFmtId="0" fontId="6" fillId="24" borderId="16" xfId="0" applyFont="1" applyFill="1" applyBorder="1" applyAlignment="1">
      <alignment horizontal="right" vertical="center"/>
    </xf>
    <xf numFmtId="0" fontId="41" fillId="0" borderId="19" xfId="0" applyFont="1" applyBorder="1" applyAlignment="1">
      <alignment horizontal="right" vertical="center"/>
    </xf>
    <xf numFmtId="0" fontId="42" fillId="0" borderId="19" xfId="0" applyFont="1" applyBorder="1" applyAlignment="1">
      <alignment horizontal="right" vertical="center"/>
    </xf>
    <xf numFmtId="22" fontId="41" fillId="0" borderId="19" xfId="0" applyNumberFormat="1" applyFont="1" applyBorder="1" applyAlignment="1">
      <alignment horizontal="right" vertical="center"/>
    </xf>
    <xf numFmtId="22" fontId="41" fillId="0" borderId="21" xfId="0" applyNumberFormat="1" applyFont="1" applyBorder="1" applyAlignment="1">
      <alignment horizontal="right" vertical="center"/>
    </xf>
    <xf numFmtId="0" fontId="6" fillId="24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O-C Diagr.</a:t>
            </a:r>
          </a:p>
        </c:rich>
      </c:tx>
      <c:layout>
        <c:manualLayout>
          <c:xMode val="edge"/>
          <c:yMode val="edge"/>
          <c:x val="0.373737903974124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308694544229"/>
          <c:y val="0.14545497589659059"/>
          <c:w val="0.808082136603891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5.7738299998163711E-2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F-4A1D-BBF9-A42D2B7082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6">
                    <c:v>2.0000000000000001E-4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4.0000000000000001E-3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1.8E-3</c:v>
                  </c:pt>
                  <c:pt idx="84">
                    <c:v>5.9999999999999995E-4</c:v>
                  </c:pt>
                  <c:pt idx="85">
                    <c:v>4.0000000000000001E-3</c:v>
                  </c:pt>
                  <c:pt idx="87">
                    <c:v>1E-4</c:v>
                  </c:pt>
                  <c:pt idx="88">
                    <c:v>4.0000000000000001E-3</c:v>
                  </c:pt>
                  <c:pt idx="89">
                    <c:v>6.8999999999999997E-4</c:v>
                  </c:pt>
                  <c:pt idx="91">
                    <c:v>2.9999999999999997E-4</c:v>
                  </c:pt>
                  <c:pt idx="92">
                    <c:v>7.0000000000000001E-3</c:v>
                  </c:pt>
                  <c:pt idx="93">
                    <c:v>4.0000000000000001E-3</c:v>
                  </c:pt>
                  <c:pt idx="95">
                    <c:v>5.9999999999999995E-4</c:v>
                  </c:pt>
                  <c:pt idx="97">
                    <c:v>1E-4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1.9E-3</c:v>
                  </c:pt>
                  <c:pt idx="104">
                    <c:v>2.2000000000000001E-3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2.0999999999999999E-3</c:v>
                  </c:pt>
                  <c:pt idx="111">
                    <c:v>1.5E-3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19">
                    <c:v>5.0000000000000001E-3</c:v>
                  </c:pt>
                  <c:pt idx="120">
                    <c:v>1E-4</c:v>
                  </c:pt>
                  <c:pt idx="121">
                    <c:v>0</c:v>
                  </c:pt>
                  <c:pt idx="122">
                    <c:v>5.0000000000000001E-3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5.9999999999999995E-4</c:v>
                  </c:pt>
                  <c:pt idx="126">
                    <c:v>3.5000000000000001E-3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3.3E-3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5.9999999999999995E-4</c:v>
                  </c:pt>
                  <c:pt idx="141">
                    <c:v>1E-3</c:v>
                  </c:pt>
                  <c:pt idx="142">
                    <c:v>2.0000000000000001E-4</c:v>
                  </c:pt>
                  <c:pt idx="143">
                    <c:v>8.9999999999999998E-4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6.9999999999999999E-4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4.0000000000000002E-4</c:v>
                  </c:pt>
                  <c:pt idx="162">
                    <c:v>8.0000000000000004E-4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1.2E-4</c:v>
                  </c:pt>
                  <c:pt idx="170">
                    <c:v>4.0000000000000002E-4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5.9999999999999995E-4</c:v>
                  </c:pt>
                  <c:pt idx="176">
                    <c:v>4.0000000000000002E-4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2.9999999999999997E-4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4.8000000000000001E-4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1.1E-4</c:v>
                  </c:pt>
                  <c:pt idx="196">
                    <c:v>8.0000000000000007E-5</c:v>
                  </c:pt>
                  <c:pt idx="197">
                    <c:v>1E-4</c:v>
                  </c:pt>
                  <c:pt idx="198">
                    <c:v>6.8999999999999999E-3</c:v>
                  </c:pt>
                  <c:pt idx="199">
                    <c:v>2.0000000000000002E-5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1.2999999999999999E-4</c:v>
                  </c:pt>
                  <c:pt idx="205">
                    <c:v>1E-4</c:v>
                  </c:pt>
                  <c:pt idx="206">
                    <c:v>1.2999999999999999E-4</c:v>
                  </c:pt>
                  <c:pt idx="207">
                    <c:v>1.1E-4</c:v>
                  </c:pt>
                  <c:pt idx="208">
                    <c:v>1E-4</c:v>
                  </c:pt>
                  <c:pt idx="209">
                    <c:v>1.1E-4</c:v>
                  </c:pt>
                  <c:pt idx="210">
                    <c:v>2.0000000000000001E-4</c:v>
                  </c:pt>
                  <c:pt idx="211">
                    <c:v>1.8000000000000001E-4</c:v>
                  </c:pt>
                  <c:pt idx="212">
                    <c:v>8.0000000000000007E-5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1.2999999999999999E-4</c:v>
                  </c:pt>
                  <c:pt idx="217">
                    <c:v>2.0000000000000001E-4</c:v>
                  </c:pt>
                  <c:pt idx="218">
                    <c:v>8.0000000000000007E-5</c:v>
                  </c:pt>
                  <c:pt idx="219">
                    <c:v>1E-4</c:v>
                  </c:pt>
                  <c:pt idx="220">
                    <c:v>1.2999999999999999E-4</c:v>
                  </c:pt>
                  <c:pt idx="221">
                    <c:v>2.0000000000000001E-4</c:v>
                  </c:pt>
                  <c:pt idx="222">
                    <c:v>5.0000000000000002E-5</c:v>
                  </c:pt>
                  <c:pt idx="223">
                    <c:v>1E-4</c:v>
                  </c:pt>
                  <c:pt idx="224">
                    <c:v>1.2E-4</c:v>
                  </c:pt>
                  <c:pt idx="225">
                    <c:v>5.0000000000000002E-5</c:v>
                  </c:pt>
                  <c:pt idx="226">
                    <c:v>1E-4</c:v>
                  </c:pt>
                  <c:pt idx="227">
                    <c:v>5.0000000000000002E-5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5.9999999999999995E-4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6">
                    <c:v>2.0000000000000001E-4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4.0000000000000001E-3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1.8E-3</c:v>
                  </c:pt>
                  <c:pt idx="84">
                    <c:v>5.9999999999999995E-4</c:v>
                  </c:pt>
                  <c:pt idx="85">
                    <c:v>4.0000000000000001E-3</c:v>
                  </c:pt>
                  <c:pt idx="87">
                    <c:v>1E-4</c:v>
                  </c:pt>
                  <c:pt idx="88">
                    <c:v>4.0000000000000001E-3</c:v>
                  </c:pt>
                  <c:pt idx="89">
                    <c:v>6.8999999999999997E-4</c:v>
                  </c:pt>
                  <c:pt idx="91">
                    <c:v>2.9999999999999997E-4</c:v>
                  </c:pt>
                  <c:pt idx="92">
                    <c:v>7.0000000000000001E-3</c:v>
                  </c:pt>
                  <c:pt idx="93">
                    <c:v>4.0000000000000001E-3</c:v>
                  </c:pt>
                  <c:pt idx="95">
                    <c:v>5.9999999999999995E-4</c:v>
                  </c:pt>
                  <c:pt idx="97">
                    <c:v>1E-4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1.9E-3</c:v>
                  </c:pt>
                  <c:pt idx="104">
                    <c:v>2.2000000000000001E-3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2.0999999999999999E-3</c:v>
                  </c:pt>
                  <c:pt idx="111">
                    <c:v>1.5E-3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19">
                    <c:v>5.0000000000000001E-3</c:v>
                  </c:pt>
                  <c:pt idx="120">
                    <c:v>1E-4</c:v>
                  </c:pt>
                  <c:pt idx="121">
                    <c:v>0</c:v>
                  </c:pt>
                  <c:pt idx="122">
                    <c:v>5.0000000000000001E-3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5.9999999999999995E-4</c:v>
                  </c:pt>
                  <c:pt idx="126">
                    <c:v>3.5000000000000001E-3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3.3E-3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5.9999999999999995E-4</c:v>
                  </c:pt>
                  <c:pt idx="141">
                    <c:v>1E-3</c:v>
                  </c:pt>
                  <c:pt idx="142">
                    <c:v>2.0000000000000001E-4</c:v>
                  </c:pt>
                  <c:pt idx="143">
                    <c:v>8.9999999999999998E-4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6.9999999999999999E-4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4.0000000000000002E-4</c:v>
                  </c:pt>
                  <c:pt idx="162">
                    <c:v>8.0000000000000004E-4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1.2E-4</c:v>
                  </c:pt>
                  <c:pt idx="170">
                    <c:v>4.0000000000000002E-4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5.9999999999999995E-4</c:v>
                  </c:pt>
                  <c:pt idx="176">
                    <c:v>4.0000000000000002E-4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2.9999999999999997E-4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4.8000000000000001E-4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1.1E-4</c:v>
                  </c:pt>
                  <c:pt idx="196">
                    <c:v>8.0000000000000007E-5</c:v>
                  </c:pt>
                  <c:pt idx="197">
                    <c:v>1E-4</c:v>
                  </c:pt>
                  <c:pt idx="198">
                    <c:v>6.8999999999999999E-3</c:v>
                  </c:pt>
                  <c:pt idx="199">
                    <c:v>2.0000000000000002E-5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1.2999999999999999E-4</c:v>
                  </c:pt>
                  <c:pt idx="205">
                    <c:v>1E-4</c:v>
                  </c:pt>
                  <c:pt idx="206">
                    <c:v>1.2999999999999999E-4</c:v>
                  </c:pt>
                  <c:pt idx="207">
                    <c:v>1.1E-4</c:v>
                  </c:pt>
                  <c:pt idx="208">
                    <c:v>1E-4</c:v>
                  </c:pt>
                  <c:pt idx="209">
                    <c:v>1.1E-4</c:v>
                  </c:pt>
                  <c:pt idx="210">
                    <c:v>2.0000000000000001E-4</c:v>
                  </c:pt>
                  <c:pt idx="211">
                    <c:v>1.8000000000000001E-4</c:v>
                  </c:pt>
                  <c:pt idx="212">
                    <c:v>8.0000000000000007E-5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1.2999999999999999E-4</c:v>
                  </c:pt>
                  <c:pt idx="217">
                    <c:v>2.0000000000000001E-4</c:v>
                  </c:pt>
                  <c:pt idx="218">
                    <c:v>8.0000000000000007E-5</c:v>
                  </c:pt>
                  <c:pt idx="219">
                    <c:v>1E-4</c:v>
                  </c:pt>
                  <c:pt idx="220">
                    <c:v>1.2999999999999999E-4</c:v>
                  </c:pt>
                  <c:pt idx="221">
                    <c:v>2.0000000000000001E-4</c:v>
                  </c:pt>
                  <c:pt idx="222">
                    <c:v>5.0000000000000002E-5</c:v>
                  </c:pt>
                  <c:pt idx="223">
                    <c:v>1E-4</c:v>
                  </c:pt>
                  <c:pt idx="224">
                    <c:v>1.2E-4</c:v>
                  </c:pt>
                  <c:pt idx="225">
                    <c:v>5.0000000000000002E-5</c:v>
                  </c:pt>
                  <c:pt idx="226">
                    <c:v>1E-4</c:v>
                  </c:pt>
                  <c:pt idx="227">
                    <c:v>5.0000000000000002E-5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5.9999999999999995E-4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1.7650249996222556E-2</c:v>
                </c:pt>
                <c:pt idx="2">
                  <c:v>3.2524649999686517E-2</c:v>
                </c:pt>
                <c:pt idx="3">
                  <c:v>2.7857699999003671E-2</c:v>
                </c:pt>
                <c:pt idx="4">
                  <c:v>2.8857699995569419E-2</c:v>
                </c:pt>
                <c:pt idx="5">
                  <c:v>2.8716549997625407E-2</c:v>
                </c:pt>
                <c:pt idx="6">
                  <c:v>1.5209550001600292E-2</c:v>
                </c:pt>
                <c:pt idx="7">
                  <c:v>1.2708549991657492E-2</c:v>
                </c:pt>
                <c:pt idx="8">
                  <c:v>6.6905499988934025E-3</c:v>
                </c:pt>
                <c:pt idx="10">
                  <c:v>3.8132999980007298E-3</c:v>
                </c:pt>
                <c:pt idx="11">
                  <c:v>1.4813299996603746E-2</c:v>
                </c:pt>
                <c:pt idx="13">
                  <c:v>1.054939999448834E-2</c:v>
                </c:pt>
                <c:pt idx="14">
                  <c:v>-3.8272500023595057E-3</c:v>
                </c:pt>
                <c:pt idx="15">
                  <c:v>-3.2744999771239236E-4</c:v>
                </c:pt>
                <c:pt idx="16">
                  <c:v>-3.2131000043591484E-3</c:v>
                </c:pt>
                <c:pt idx="17">
                  <c:v>4.786099998455029E-3</c:v>
                </c:pt>
                <c:pt idx="18">
                  <c:v>-5.0899499983643182E-3</c:v>
                </c:pt>
                <c:pt idx="19">
                  <c:v>-5.9671999988495372E-3</c:v>
                </c:pt>
                <c:pt idx="20">
                  <c:v>-1.1351450004440267E-2</c:v>
                </c:pt>
                <c:pt idx="21">
                  <c:v>-3.5345000651432201E-4</c:v>
                </c:pt>
                <c:pt idx="22">
                  <c:v>-1.9354650008608587E-2</c:v>
                </c:pt>
                <c:pt idx="23">
                  <c:v>-4.7309000001405366E-3</c:v>
                </c:pt>
                <c:pt idx="24">
                  <c:v>-6.2587000065832399E-3</c:v>
                </c:pt>
                <c:pt idx="25">
                  <c:v>-4.1339500021422282E-3</c:v>
                </c:pt>
                <c:pt idx="26">
                  <c:v>-3.1339500055764802E-3</c:v>
                </c:pt>
                <c:pt idx="27">
                  <c:v>-6.135550000180956E-3</c:v>
                </c:pt>
                <c:pt idx="28">
                  <c:v>1.9787999990512617E-3</c:v>
                </c:pt>
                <c:pt idx="29">
                  <c:v>-5.3982500030542724E-3</c:v>
                </c:pt>
                <c:pt idx="30">
                  <c:v>-2.758999980869703E-4</c:v>
                </c:pt>
                <c:pt idx="31">
                  <c:v>-4.0380000064033084E-3</c:v>
                </c:pt>
                <c:pt idx="32">
                  <c:v>-1.9422650002525188E-2</c:v>
                </c:pt>
                <c:pt idx="33">
                  <c:v>-6.9244500045897439E-3</c:v>
                </c:pt>
                <c:pt idx="34">
                  <c:v>1.4357999971252866E-3</c:v>
                </c:pt>
                <c:pt idx="35">
                  <c:v>2.4357999936910346E-3</c:v>
                </c:pt>
                <c:pt idx="36">
                  <c:v>6.4357999945059419E-3</c:v>
                </c:pt>
                <c:pt idx="37">
                  <c:v>7.9347999999299645E-3</c:v>
                </c:pt>
                <c:pt idx="38">
                  <c:v>-1.9412500041653402E-3</c:v>
                </c:pt>
                <c:pt idx="39">
                  <c:v>-1.3271000061649829E-3</c:v>
                </c:pt>
                <c:pt idx="40">
                  <c:v>3.2934499977272935E-3</c:v>
                </c:pt>
                <c:pt idx="41">
                  <c:v>-7.0824000067659654E-3</c:v>
                </c:pt>
                <c:pt idx="42">
                  <c:v>1.4165999964461662E-3</c:v>
                </c:pt>
                <c:pt idx="43">
                  <c:v>-5.8379999973112717E-4</c:v>
                </c:pt>
                <c:pt idx="44">
                  <c:v>1.5530149998085108E-2</c:v>
                </c:pt>
                <c:pt idx="45">
                  <c:v>9.6536999990348704E-3</c:v>
                </c:pt>
                <c:pt idx="46">
                  <c:v>4.7768499935045838E-3</c:v>
                </c:pt>
                <c:pt idx="47">
                  <c:v>5.8900000003632158E-3</c:v>
                </c:pt>
                <c:pt idx="48">
                  <c:v>1.4012749998073559E-2</c:v>
                </c:pt>
                <c:pt idx="49">
                  <c:v>3.1354999955510721E-3</c:v>
                </c:pt>
                <c:pt idx="50">
                  <c:v>1.1635299997578841E-2</c:v>
                </c:pt>
                <c:pt idx="51">
                  <c:v>6.1271000013221055E-3</c:v>
                </c:pt>
                <c:pt idx="52">
                  <c:v>1.162609999300912E-2</c:v>
                </c:pt>
                <c:pt idx="53">
                  <c:v>1.4364599999680649E-2</c:v>
                </c:pt>
                <c:pt idx="54">
                  <c:v>2.1608099996228702E-2</c:v>
                </c:pt>
                <c:pt idx="55">
                  <c:v>9.224250003171619E-3</c:v>
                </c:pt>
                <c:pt idx="56">
                  <c:v>9.4673499988857657E-3</c:v>
                </c:pt>
                <c:pt idx="57">
                  <c:v>2.1467350001330487E-2</c:v>
                </c:pt>
                <c:pt idx="58">
                  <c:v>1.1829199997009709E-2</c:v>
                </c:pt>
                <c:pt idx="59">
                  <c:v>1.1703650001436472E-2</c:v>
                </c:pt>
                <c:pt idx="64">
                  <c:v>9.4437499938067049E-3</c:v>
                </c:pt>
                <c:pt idx="68">
                  <c:v>1.4440949998970609E-2</c:v>
                </c:pt>
                <c:pt idx="69">
                  <c:v>1.2686449998000171E-2</c:v>
                </c:pt>
                <c:pt idx="73">
                  <c:v>2.1177049995458219E-2</c:v>
                </c:pt>
                <c:pt idx="77">
                  <c:v>2.4229499977082014E-3</c:v>
                </c:pt>
                <c:pt idx="78">
                  <c:v>1.2540099996840581E-2</c:v>
                </c:pt>
                <c:pt idx="79">
                  <c:v>3.2536899998376612E-2</c:v>
                </c:pt>
                <c:pt idx="80">
                  <c:v>1.3160249996872153E-2</c:v>
                </c:pt>
                <c:pt idx="81">
                  <c:v>-3.7169999995967373E-3</c:v>
                </c:pt>
                <c:pt idx="85">
                  <c:v>8.8987499912036583E-3</c:v>
                </c:pt>
                <c:pt idx="88">
                  <c:v>6.019899999955669E-3</c:v>
                </c:pt>
                <c:pt idx="92">
                  <c:v>4.1426499956287444E-3</c:v>
                </c:pt>
                <c:pt idx="93">
                  <c:v>8.6356500032707117E-3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0F-4A1D-BBF9-A42D2B7082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71">
                  <c:v>1.0539624992816243E-2</c:v>
                </c:pt>
                <c:pt idx="72">
                  <c:v>1.0539624992816243E-2</c:v>
                </c:pt>
                <c:pt idx="75">
                  <c:v>1.1399999995774124E-2</c:v>
                </c:pt>
                <c:pt idx="76">
                  <c:v>1.1399999995774124E-2</c:v>
                </c:pt>
                <c:pt idx="83">
                  <c:v>7.5751999975182116E-3</c:v>
                </c:pt>
                <c:pt idx="84">
                  <c:v>7.5751999975182116E-3</c:v>
                </c:pt>
                <c:pt idx="86">
                  <c:v>6.4204999944195151E-3</c:v>
                </c:pt>
                <c:pt idx="87">
                  <c:v>6.4204999944195151E-3</c:v>
                </c:pt>
                <c:pt idx="90">
                  <c:v>4.6808749975753017E-3</c:v>
                </c:pt>
                <c:pt idx="91">
                  <c:v>4.6808749975753017E-3</c:v>
                </c:pt>
                <c:pt idx="94">
                  <c:v>2.7573999977903441E-3</c:v>
                </c:pt>
                <c:pt idx="95">
                  <c:v>2.7573999977903441E-3</c:v>
                </c:pt>
                <c:pt idx="96">
                  <c:v>2.6565999942249618E-3</c:v>
                </c:pt>
                <c:pt idx="97">
                  <c:v>2.6565999942249618E-3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0F-4A1D-BBF9-A42D2B7082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74">
                  <c:v>0</c:v>
                </c:pt>
                <c:pt idx="82">
                  <c:v>7.1079499975894578E-3</c:v>
                </c:pt>
                <c:pt idx="89">
                  <c:v>1.5068799992150161E-2</c:v>
                </c:pt>
                <c:pt idx="105">
                  <c:v>-8.0466500075999647E-3</c:v>
                </c:pt>
                <c:pt idx="106">
                  <c:v>-8.5225000002537854E-3</c:v>
                </c:pt>
                <c:pt idx="107">
                  <c:v>-8.0224999983329326E-3</c:v>
                </c:pt>
                <c:pt idx="108">
                  <c:v>-7.5724999987869523E-3</c:v>
                </c:pt>
                <c:pt idx="109">
                  <c:v>-8.6233000038191676E-3</c:v>
                </c:pt>
                <c:pt idx="110">
                  <c:v>-8.0584500028635375E-3</c:v>
                </c:pt>
                <c:pt idx="111">
                  <c:v>-8.234700006141793E-3</c:v>
                </c:pt>
                <c:pt idx="112">
                  <c:v>-7.4021500040544197E-3</c:v>
                </c:pt>
                <c:pt idx="113">
                  <c:v>-1.1686600002576597E-2</c:v>
                </c:pt>
                <c:pt idx="114">
                  <c:v>-1.1764850001782179E-2</c:v>
                </c:pt>
                <c:pt idx="115">
                  <c:v>-1.2672450000536628E-2</c:v>
                </c:pt>
                <c:pt idx="116">
                  <c:v>-1.2628950004000217E-2</c:v>
                </c:pt>
                <c:pt idx="117">
                  <c:v>5.5708499930915423E-3</c:v>
                </c:pt>
                <c:pt idx="118">
                  <c:v>-1.2312600003497209E-2</c:v>
                </c:pt>
                <c:pt idx="119">
                  <c:v>-3.3136000056401826E-3</c:v>
                </c:pt>
                <c:pt idx="120">
                  <c:v>-1.2215200003993232E-2</c:v>
                </c:pt>
                <c:pt idx="122">
                  <c:v>2.5444499988225289E-3</c:v>
                </c:pt>
                <c:pt idx="123">
                  <c:v>-9.2321999982232228E-3</c:v>
                </c:pt>
                <c:pt idx="124">
                  <c:v>-9.6072500018635765E-3</c:v>
                </c:pt>
                <c:pt idx="125">
                  <c:v>-1.1132999999972526E-2</c:v>
                </c:pt>
                <c:pt idx="126">
                  <c:v>-1.0133000003406778E-2</c:v>
                </c:pt>
                <c:pt idx="127">
                  <c:v>-7.6706250038114376E-3</c:v>
                </c:pt>
                <c:pt idx="128">
                  <c:v>-1.0671225005353335E-2</c:v>
                </c:pt>
                <c:pt idx="129">
                  <c:v>-9.0562750046956353E-3</c:v>
                </c:pt>
                <c:pt idx="130">
                  <c:v>-7.6699500059476122E-3</c:v>
                </c:pt>
                <c:pt idx="131">
                  <c:v>-7.2952999980770983E-3</c:v>
                </c:pt>
                <c:pt idx="132">
                  <c:v>-6.5341250010533258E-3</c:v>
                </c:pt>
                <c:pt idx="133">
                  <c:v>-6.2723500086576678E-3</c:v>
                </c:pt>
                <c:pt idx="134">
                  <c:v>-7.0725499972468242E-3</c:v>
                </c:pt>
                <c:pt idx="135">
                  <c:v>-5.513725001947023E-3</c:v>
                </c:pt>
                <c:pt idx="137">
                  <c:v>-4.4590000034077093E-3</c:v>
                </c:pt>
                <c:pt idx="138">
                  <c:v>-4.2346500049461611E-3</c:v>
                </c:pt>
                <c:pt idx="139">
                  <c:v>-4.154650006967131E-3</c:v>
                </c:pt>
                <c:pt idx="140">
                  <c:v>-4.0352500000153668E-3</c:v>
                </c:pt>
                <c:pt idx="141">
                  <c:v>-3.5364499999559484E-3</c:v>
                </c:pt>
                <c:pt idx="142">
                  <c:v>-3.3125000045401976E-3</c:v>
                </c:pt>
                <c:pt idx="143">
                  <c:v>-3.9137000057962723E-3</c:v>
                </c:pt>
                <c:pt idx="144">
                  <c:v>-3.513700001349207E-3</c:v>
                </c:pt>
                <c:pt idx="145">
                  <c:v>-3.7739000035799108E-3</c:v>
                </c:pt>
                <c:pt idx="146">
                  <c:v>-3.7739000035799108E-3</c:v>
                </c:pt>
                <c:pt idx="147">
                  <c:v>-2.8739000044879504E-3</c:v>
                </c:pt>
                <c:pt idx="148">
                  <c:v>-2.8139000060036778E-3</c:v>
                </c:pt>
                <c:pt idx="149">
                  <c:v>-3.4343000006629154E-3</c:v>
                </c:pt>
                <c:pt idx="150">
                  <c:v>-3.3143000036943704E-3</c:v>
                </c:pt>
                <c:pt idx="151">
                  <c:v>-3.0343000034918077E-3</c:v>
                </c:pt>
                <c:pt idx="152">
                  <c:v>-2.8343000012682751E-3</c:v>
                </c:pt>
                <c:pt idx="154">
                  <c:v>-3.5125000431435183E-4</c:v>
                </c:pt>
                <c:pt idx="155">
                  <c:v>-3.7640000664396212E-4</c:v>
                </c:pt>
                <c:pt idx="156">
                  <c:v>-8.1482500536367297E-4</c:v>
                </c:pt>
                <c:pt idx="157">
                  <c:v>-7.7400000009220093E-5</c:v>
                </c:pt>
                <c:pt idx="158">
                  <c:v>1.2219999916851521E-4</c:v>
                </c:pt>
                <c:pt idx="159">
                  <c:v>-1.2910000805277377E-4</c:v>
                </c:pt>
                <c:pt idx="160">
                  <c:v>1.5357499942183495E-3</c:v>
                </c:pt>
                <c:pt idx="162">
                  <c:v>9.187049996398855E-3</c:v>
                </c:pt>
                <c:pt idx="163">
                  <c:v>2.4860499979695305E-3</c:v>
                </c:pt>
                <c:pt idx="164">
                  <c:v>6.5446499938843772E-3</c:v>
                </c:pt>
                <c:pt idx="165">
                  <c:v>3.3593000043765642E-3</c:v>
                </c:pt>
                <c:pt idx="166">
                  <c:v>3.6593000040738843E-3</c:v>
                </c:pt>
                <c:pt idx="167">
                  <c:v>3.2587000023340806E-3</c:v>
                </c:pt>
                <c:pt idx="168">
                  <c:v>3.4076000010827556E-3</c:v>
                </c:pt>
                <c:pt idx="169">
                  <c:v>3.4276000005775131E-3</c:v>
                </c:pt>
                <c:pt idx="170">
                  <c:v>5.6987999923876487E-3</c:v>
                </c:pt>
                <c:pt idx="171">
                  <c:v>5.7235499989474192E-3</c:v>
                </c:pt>
                <c:pt idx="172">
                  <c:v>6.7968000003020279E-3</c:v>
                </c:pt>
                <c:pt idx="173">
                  <c:v>6.9436999983736314E-3</c:v>
                </c:pt>
                <c:pt idx="174">
                  <c:v>7.4668499946710654E-3</c:v>
                </c:pt>
                <c:pt idx="175">
                  <c:v>8.9837999985320494E-3</c:v>
                </c:pt>
                <c:pt idx="176">
                  <c:v>8.5817999934079126E-3</c:v>
                </c:pt>
                <c:pt idx="177">
                  <c:v>9.9816000001737848E-3</c:v>
                </c:pt>
                <c:pt idx="178">
                  <c:v>1.0075449994474184E-2</c:v>
                </c:pt>
                <c:pt idx="179">
                  <c:v>1.0475449998921249E-2</c:v>
                </c:pt>
                <c:pt idx="180">
                  <c:v>1.050454999494832E-2</c:v>
                </c:pt>
                <c:pt idx="181">
                  <c:v>1.2819299990951549E-2</c:v>
                </c:pt>
                <c:pt idx="182">
                  <c:v>1.2819299990951549E-2</c:v>
                </c:pt>
                <c:pt idx="183">
                  <c:v>1.2963149994902778E-2</c:v>
                </c:pt>
                <c:pt idx="184">
                  <c:v>1.3458099994750228E-2</c:v>
                </c:pt>
                <c:pt idx="185">
                  <c:v>1.4040849993762095E-2</c:v>
                </c:pt>
                <c:pt idx="186">
                  <c:v>1.4040849993762095E-2</c:v>
                </c:pt>
                <c:pt idx="187">
                  <c:v>1.424004999716999E-2</c:v>
                </c:pt>
                <c:pt idx="188">
                  <c:v>1.4497650001430884E-2</c:v>
                </c:pt>
                <c:pt idx="189">
                  <c:v>1.6579349998210091E-2</c:v>
                </c:pt>
                <c:pt idx="190">
                  <c:v>1.6859349998412654E-2</c:v>
                </c:pt>
                <c:pt idx="191">
                  <c:v>1.635359999636421E-2</c:v>
                </c:pt>
                <c:pt idx="192">
                  <c:v>1.6361999994842336E-2</c:v>
                </c:pt>
                <c:pt idx="193">
                  <c:v>1.7100299999583513E-2</c:v>
                </c:pt>
                <c:pt idx="194">
                  <c:v>1.7099299991969019E-2</c:v>
                </c:pt>
                <c:pt idx="195">
                  <c:v>1.7169299993838649E-2</c:v>
                </c:pt>
                <c:pt idx="196">
                  <c:v>1.9205049997253809E-2</c:v>
                </c:pt>
                <c:pt idx="197">
                  <c:v>1.9215050000639167E-2</c:v>
                </c:pt>
                <c:pt idx="198">
                  <c:v>2.459617499698652E-2</c:v>
                </c:pt>
                <c:pt idx="199">
                  <c:v>2.2164499998325482E-2</c:v>
                </c:pt>
                <c:pt idx="200">
                  <c:v>2.2674499996355735E-2</c:v>
                </c:pt>
                <c:pt idx="201">
                  <c:v>2.2674499996355735E-2</c:v>
                </c:pt>
                <c:pt idx="202">
                  <c:v>2.0247024993295781E-2</c:v>
                </c:pt>
                <c:pt idx="203">
                  <c:v>2.3934349999763072E-2</c:v>
                </c:pt>
                <c:pt idx="204">
                  <c:v>2.4624350000522099E-2</c:v>
                </c:pt>
                <c:pt idx="205">
                  <c:v>2.5869650002277922E-2</c:v>
                </c:pt>
                <c:pt idx="206">
                  <c:v>2.6329649997933302E-2</c:v>
                </c:pt>
                <c:pt idx="207">
                  <c:v>2.485904999775812E-2</c:v>
                </c:pt>
                <c:pt idx="208">
                  <c:v>2.6291000001947396E-2</c:v>
                </c:pt>
                <c:pt idx="209">
                  <c:v>2.6620999997248873E-2</c:v>
                </c:pt>
                <c:pt idx="210">
                  <c:v>2.5914350000675768E-2</c:v>
                </c:pt>
                <c:pt idx="211">
                  <c:v>2.6714350002293941E-2</c:v>
                </c:pt>
                <c:pt idx="212">
                  <c:v>2.7420699996582698E-2</c:v>
                </c:pt>
                <c:pt idx="213">
                  <c:v>2.7730699992389418E-2</c:v>
                </c:pt>
                <c:pt idx="214">
                  <c:v>2.7429099995060824E-2</c:v>
                </c:pt>
                <c:pt idx="215">
                  <c:v>2.722889999859035E-2</c:v>
                </c:pt>
                <c:pt idx="216">
                  <c:v>2.76188999923761E-2</c:v>
                </c:pt>
                <c:pt idx="217">
                  <c:v>2.7765799997723661E-2</c:v>
                </c:pt>
                <c:pt idx="218">
                  <c:v>2.5323800000478514E-2</c:v>
                </c:pt>
                <c:pt idx="219">
                  <c:v>2.7963799999270122E-2</c:v>
                </c:pt>
                <c:pt idx="220">
                  <c:v>2.457279999362072E-2</c:v>
                </c:pt>
                <c:pt idx="221">
                  <c:v>2.6562799997918773E-2</c:v>
                </c:pt>
                <c:pt idx="222">
                  <c:v>2.4982599992654286E-2</c:v>
                </c:pt>
                <c:pt idx="223">
                  <c:v>2.7562599992961623E-2</c:v>
                </c:pt>
                <c:pt idx="224">
                  <c:v>2.9402399995888118E-2</c:v>
                </c:pt>
                <c:pt idx="225">
                  <c:v>2.54665499960538E-2</c:v>
                </c:pt>
                <c:pt idx="226">
                  <c:v>2.6586549996864051E-2</c:v>
                </c:pt>
                <c:pt idx="227">
                  <c:v>2.6666149999073241E-2</c:v>
                </c:pt>
                <c:pt idx="228">
                  <c:v>2.7286149997962639E-2</c:v>
                </c:pt>
                <c:pt idx="229">
                  <c:v>2.6985749995219521E-2</c:v>
                </c:pt>
                <c:pt idx="230">
                  <c:v>2.5645399997301865E-2</c:v>
                </c:pt>
                <c:pt idx="231">
                  <c:v>2.1363550004025456E-2</c:v>
                </c:pt>
                <c:pt idx="232">
                  <c:v>2.4686700002348516E-2</c:v>
                </c:pt>
                <c:pt idx="233">
                  <c:v>2.4185899994336069E-2</c:v>
                </c:pt>
                <c:pt idx="234">
                  <c:v>2.3884700000053272E-2</c:v>
                </c:pt>
                <c:pt idx="235">
                  <c:v>2.3281699999643024E-2</c:v>
                </c:pt>
                <c:pt idx="236">
                  <c:v>2.0621399991796352E-2</c:v>
                </c:pt>
                <c:pt idx="237">
                  <c:v>1.4302600000519305E-2</c:v>
                </c:pt>
                <c:pt idx="238">
                  <c:v>1.4001199997437652E-2</c:v>
                </c:pt>
                <c:pt idx="239">
                  <c:v>1.1939699994400144E-2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0F-4A1D-BBF9-A42D2B7082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0F-4A1D-BBF9-A42D2B7082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0F-4A1D-BBF9-A42D2B7082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0F-4A1D-BBF9-A42D2B708280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Linear2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Active!$P$21:$P$981</c:f>
              <c:numCache>
                <c:formatCode>General</c:formatCode>
                <c:ptCount val="961"/>
                <c:pt idx="0">
                  <c:v>-9.9879440516215806E-2</c:v>
                </c:pt>
                <c:pt idx="1">
                  <c:v>-7.4031524919317734E-2</c:v>
                </c:pt>
                <c:pt idx="2">
                  <c:v>-5.8793326379207894E-2</c:v>
                </c:pt>
                <c:pt idx="3">
                  <c:v>-5.370381659610593E-2</c:v>
                </c:pt>
                <c:pt idx="4">
                  <c:v>-5.370381659610593E-2</c:v>
                </c:pt>
                <c:pt idx="5">
                  <c:v>-5.1744446322039256E-2</c:v>
                </c:pt>
                <c:pt idx="6">
                  <c:v>-5.0895183664549065E-2</c:v>
                </c:pt>
                <c:pt idx="7">
                  <c:v>-5.0773860427764744E-2</c:v>
                </c:pt>
                <c:pt idx="8">
                  <c:v>-4.8590042165647093E-2</c:v>
                </c:pt>
                <c:pt idx="9">
                  <c:v>-4.8590042165647093E-2</c:v>
                </c:pt>
                <c:pt idx="10">
                  <c:v>-4.8317064882882399E-2</c:v>
                </c:pt>
                <c:pt idx="11">
                  <c:v>-4.8317064882882399E-2</c:v>
                </c:pt>
                <c:pt idx="12">
                  <c:v>-4.8317064882882399E-2</c:v>
                </c:pt>
                <c:pt idx="13">
                  <c:v>-4.6630671891580433E-2</c:v>
                </c:pt>
                <c:pt idx="14">
                  <c:v>-4.6430488550886315E-2</c:v>
                </c:pt>
                <c:pt idx="15">
                  <c:v>-4.6406223903529449E-2</c:v>
                </c:pt>
                <c:pt idx="16">
                  <c:v>-4.5114131431776505E-2</c:v>
                </c:pt>
                <c:pt idx="17">
                  <c:v>-4.5017072842349057E-2</c:v>
                </c:pt>
                <c:pt idx="18">
                  <c:v>-4.4889683443725528E-2</c:v>
                </c:pt>
                <c:pt idx="19">
                  <c:v>-4.461670616096082E-2</c:v>
                </c:pt>
                <c:pt idx="20">
                  <c:v>-4.3494466220705914E-2</c:v>
                </c:pt>
                <c:pt idx="21">
                  <c:v>-4.3251819747137286E-2</c:v>
                </c:pt>
                <c:pt idx="22">
                  <c:v>-4.3106231862996114E-2</c:v>
                </c:pt>
                <c:pt idx="23">
                  <c:v>-4.295457781701572E-2</c:v>
                </c:pt>
                <c:pt idx="24">
                  <c:v>-3.9581791834411795E-2</c:v>
                </c:pt>
                <c:pt idx="25">
                  <c:v>-3.9551461025215714E-2</c:v>
                </c:pt>
                <c:pt idx="26">
                  <c:v>-3.9551461025215714E-2</c:v>
                </c:pt>
                <c:pt idx="27">
                  <c:v>-3.9357343846360811E-2</c:v>
                </c:pt>
                <c:pt idx="28">
                  <c:v>-3.8065251374607867E-2</c:v>
                </c:pt>
                <c:pt idx="29">
                  <c:v>-3.7816538739200024E-2</c:v>
                </c:pt>
                <c:pt idx="30">
                  <c:v>-3.7495032161721592E-2</c:v>
                </c:pt>
                <c:pt idx="31">
                  <c:v>-3.6027020996631395E-2</c:v>
                </c:pt>
                <c:pt idx="32">
                  <c:v>-3.4856251761662765E-2</c:v>
                </c:pt>
                <c:pt idx="33">
                  <c:v>-3.4637869935450996E-2</c:v>
                </c:pt>
                <c:pt idx="34">
                  <c:v>-3.2848352192882374E-2</c:v>
                </c:pt>
                <c:pt idx="35">
                  <c:v>-3.2848352192882374E-2</c:v>
                </c:pt>
                <c:pt idx="36">
                  <c:v>-3.2848352192882374E-2</c:v>
                </c:pt>
                <c:pt idx="37">
                  <c:v>-3.2727028956098053E-2</c:v>
                </c:pt>
                <c:pt idx="38">
                  <c:v>-3.2599639557474525E-2</c:v>
                </c:pt>
                <c:pt idx="39">
                  <c:v>-3.1283282438364722E-2</c:v>
                </c:pt>
                <c:pt idx="40">
                  <c:v>-3.074339403467452E-2</c:v>
                </c:pt>
                <c:pt idx="41">
                  <c:v>-3.0640269283407857E-2</c:v>
                </c:pt>
                <c:pt idx="42">
                  <c:v>-3.0518946046623543E-2</c:v>
                </c:pt>
                <c:pt idx="43">
                  <c:v>-3.0470416751909816E-2</c:v>
                </c:pt>
                <c:pt idx="44">
                  <c:v>-2.9129794985443148E-2</c:v>
                </c:pt>
                <c:pt idx="45">
                  <c:v>-2.8953876292105891E-2</c:v>
                </c:pt>
                <c:pt idx="46">
                  <c:v>-2.8729428304054911E-2</c:v>
                </c:pt>
                <c:pt idx="47">
                  <c:v>-2.7291747948160791E-2</c:v>
                </c:pt>
                <c:pt idx="48">
                  <c:v>-2.7018770665396083E-2</c:v>
                </c:pt>
                <c:pt idx="49">
                  <c:v>-2.6745793382631378E-2</c:v>
                </c:pt>
                <c:pt idx="50">
                  <c:v>-2.6721528735274516E-2</c:v>
                </c:pt>
                <c:pt idx="51">
                  <c:v>-2.5726678193643143E-2</c:v>
                </c:pt>
                <c:pt idx="52">
                  <c:v>-2.5605354956858829E-2</c:v>
                </c:pt>
                <c:pt idx="53">
                  <c:v>-2.4210137733839218E-2</c:v>
                </c:pt>
                <c:pt idx="54">
                  <c:v>-2.3421536694741178E-2</c:v>
                </c:pt>
                <c:pt idx="55">
                  <c:v>-2.2347826049199999E-2</c:v>
                </c:pt>
                <c:pt idx="56">
                  <c:v>-2.1510695715388235E-2</c:v>
                </c:pt>
                <c:pt idx="57">
                  <c:v>-2.1510695715388235E-2</c:v>
                </c:pt>
                <c:pt idx="58">
                  <c:v>-1.9915295151674506E-2</c:v>
                </c:pt>
                <c:pt idx="59">
                  <c:v>-1.9848567371443134E-2</c:v>
                </c:pt>
                <c:pt idx="60">
                  <c:v>-1.8920444610043132E-2</c:v>
                </c:pt>
                <c:pt idx="61">
                  <c:v>-1.8735426673947054E-2</c:v>
                </c:pt>
                <c:pt idx="62">
                  <c:v>-1.8708128945670581E-2</c:v>
                </c:pt>
                <c:pt idx="63">
                  <c:v>-1.8683864298313719E-2</c:v>
                </c:pt>
                <c:pt idx="64">
                  <c:v>-1.8647467327278424E-2</c:v>
                </c:pt>
                <c:pt idx="65">
                  <c:v>-1.8629268841760777E-2</c:v>
                </c:pt>
                <c:pt idx="66">
                  <c:v>-1.8574673385207838E-2</c:v>
                </c:pt>
                <c:pt idx="67">
                  <c:v>-1.8438184743825484E-2</c:v>
                </c:pt>
                <c:pt idx="68">
                  <c:v>-1.8307762264282348E-2</c:v>
                </c:pt>
                <c:pt idx="69">
                  <c:v>-1.7761807698752935E-2</c:v>
                </c:pt>
                <c:pt idx="70">
                  <c:v>-1.6958041255056854E-2</c:v>
                </c:pt>
                <c:pt idx="71">
                  <c:v>-1.6630468515739207E-2</c:v>
                </c:pt>
                <c:pt idx="72">
                  <c:v>-1.6630468515739207E-2</c:v>
                </c:pt>
                <c:pt idx="73">
                  <c:v>-1.6621369272980382E-2</c:v>
                </c:pt>
                <c:pt idx="74">
                  <c:v>-1.6372656637572539E-2</c:v>
                </c:pt>
                <c:pt idx="75">
                  <c:v>-1.6372656637572539E-2</c:v>
                </c:pt>
                <c:pt idx="76">
                  <c:v>-1.6372656637572539E-2</c:v>
                </c:pt>
                <c:pt idx="77">
                  <c:v>-1.6123944002164697E-2</c:v>
                </c:pt>
                <c:pt idx="78">
                  <c:v>-1.5171556593407831E-2</c:v>
                </c:pt>
                <c:pt idx="79">
                  <c:v>-1.4783322235698027E-2</c:v>
                </c:pt>
                <c:pt idx="80">
                  <c:v>-1.4583138895003908E-2</c:v>
                </c:pt>
                <c:pt idx="81">
                  <c:v>-1.4310161612239202E-2</c:v>
                </c:pt>
                <c:pt idx="82">
                  <c:v>-1.4304095450399987E-2</c:v>
                </c:pt>
                <c:pt idx="83">
                  <c:v>-1.3363840365321554E-2</c:v>
                </c:pt>
                <c:pt idx="84">
                  <c:v>-1.3363840365321554E-2</c:v>
                </c:pt>
                <c:pt idx="85">
                  <c:v>-1.31879216719843E-2</c:v>
                </c:pt>
                <c:pt idx="86">
                  <c:v>-1.2793621152435278E-2</c:v>
                </c:pt>
                <c:pt idx="87">
                  <c:v>-1.2793621152435278E-2</c:v>
                </c:pt>
                <c:pt idx="88">
                  <c:v>-1.272082721036469E-2</c:v>
                </c:pt>
                <c:pt idx="89">
                  <c:v>-1.2587371649901945E-2</c:v>
                </c:pt>
                <c:pt idx="90">
                  <c:v>-1.2535809274268611E-2</c:v>
                </c:pt>
                <c:pt idx="91">
                  <c:v>-1.2535809274268611E-2</c:v>
                </c:pt>
                <c:pt idx="92">
                  <c:v>-1.2447849927599983E-2</c:v>
                </c:pt>
                <c:pt idx="93">
                  <c:v>-1.1598587270109786E-2</c:v>
                </c:pt>
                <c:pt idx="94">
                  <c:v>-1.1204286750560767E-2</c:v>
                </c:pt>
                <c:pt idx="95">
                  <c:v>-1.1204286750560767E-2</c:v>
                </c:pt>
                <c:pt idx="96">
                  <c:v>-1.1107228161133315E-2</c:v>
                </c:pt>
                <c:pt idx="97">
                  <c:v>-1.1107228161133315E-2</c:v>
                </c:pt>
                <c:pt idx="98">
                  <c:v>-8.3076944723352707E-3</c:v>
                </c:pt>
                <c:pt idx="99">
                  <c:v>-8.289495986817625E-3</c:v>
                </c:pt>
                <c:pt idx="100">
                  <c:v>-8.289495986817625E-3</c:v>
                </c:pt>
                <c:pt idx="101">
                  <c:v>-8.289495986817625E-3</c:v>
                </c:pt>
                <c:pt idx="102">
                  <c:v>-8.1863712355509568E-3</c:v>
                </c:pt>
                <c:pt idx="103">
                  <c:v>-8.1681727500333111E-3</c:v>
                </c:pt>
                <c:pt idx="104">
                  <c:v>-7.68894596473527E-3</c:v>
                </c:pt>
                <c:pt idx="105">
                  <c:v>-7.6798467219764462E-3</c:v>
                </c:pt>
                <c:pt idx="106">
                  <c:v>-7.5767219707097797E-3</c:v>
                </c:pt>
                <c:pt idx="107">
                  <c:v>-7.5767219707097797E-3</c:v>
                </c:pt>
                <c:pt idx="108">
                  <c:v>-7.5767219707097797E-3</c:v>
                </c:pt>
                <c:pt idx="109">
                  <c:v>-7.4796633812823296E-3</c:v>
                </c:pt>
                <c:pt idx="110">
                  <c:v>-7.4614648957646822E-3</c:v>
                </c:pt>
                <c:pt idx="111">
                  <c:v>-7.3098108497842897E-3</c:v>
                </c:pt>
                <c:pt idx="112">
                  <c:v>-7.0125689196627213E-3</c:v>
                </c:pt>
                <c:pt idx="113">
                  <c:v>-5.8660643320509534E-3</c:v>
                </c:pt>
                <c:pt idx="114">
                  <c:v>-5.4717638125019331E-3</c:v>
                </c:pt>
                <c:pt idx="115">
                  <c:v>-4.5497072129411474E-3</c:v>
                </c:pt>
                <c:pt idx="116">
                  <c:v>-3.7611061738431067E-3</c:v>
                </c:pt>
                <c:pt idx="117">
                  <c:v>-3.7368415264862447E-3</c:v>
                </c:pt>
                <c:pt idx="118">
                  <c:v>-2.7116601756587925E-3</c:v>
                </c:pt>
                <c:pt idx="119">
                  <c:v>-2.5903369388744785E-3</c:v>
                </c:pt>
                <c:pt idx="120">
                  <c:v>-2.3962197600195766E-3</c:v>
                </c:pt>
                <c:pt idx="121">
                  <c:v>-1.0707633981509469E-3</c:v>
                </c:pt>
                <c:pt idx="122">
                  <c:v>-5.3390807538035781E-4</c:v>
                </c:pt>
                <c:pt idx="123">
                  <c:v>-3.3372473468623945E-4</c:v>
                </c:pt>
                <c:pt idx="124">
                  <c:v>-3.2765857284702479E-4</c:v>
                </c:pt>
                <c:pt idx="125">
                  <c:v>-2.366661452587876E-4</c:v>
                </c:pt>
                <c:pt idx="126">
                  <c:v>-2.366661452587876E-4</c:v>
                </c:pt>
                <c:pt idx="127">
                  <c:v>-2.2150074066074749E-4</c:v>
                </c:pt>
                <c:pt idx="128">
                  <c:v>-1.487067985901612E-4</c:v>
                </c:pt>
                <c:pt idx="129">
                  <c:v>1.0705917310921929E-3</c:v>
                </c:pt>
                <c:pt idx="130">
                  <c:v>1.2131465343137617E-3</c:v>
                </c:pt>
                <c:pt idx="131">
                  <c:v>1.2556096671882747E-3</c:v>
                </c:pt>
                <c:pt idx="132">
                  <c:v>1.4163629559274873E-3</c:v>
                </c:pt>
                <c:pt idx="133">
                  <c:v>1.5043223025961172E-3</c:v>
                </c:pt>
                <c:pt idx="134">
                  <c:v>1.5285869499529793E-3</c:v>
                </c:pt>
                <c:pt idx="135">
                  <c:v>2.5810660290569026E-3</c:v>
                </c:pt>
                <c:pt idx="136">
                  <c:v>2.7478854796353334E-3</c:v>
                </c:pt>
                <c:pt idx="137">
                  <c:v>2.9177380111333751E-3</c:v>
                </c:pt>
                <c:pt idx="138">
                  <c:v>2.996598115043176E-3</c:v>
                </c:pt>
                <c:pt idx="139">
                  <c:v>2.996598115043176E-3</c:v>
                </c:pt>
                <c:pt idx="140">
                  <c:v>3.0693920571137658E-3</c:v>
                </c:pt>
                <c:pt idx="141">
                  <c:v>3.2149799412549418E-3</c:v>
                </c:pt>
                <c:pt idx="142">
                  <c:v>3.3423693398784739E-3</c:v>
                </c:pt>
                <c:pt idx="143">
                  <c:v>3.4879572240196499E-3</c:v>
                </c:pt>
                <c:pt idx="144">
                  <c:v>3.4879572240196499E-3</c:v>
                </c:pt>
                <c:pt idx="145">
                  <c:v>3.512221871376512E-3</c:v>
                </c:pt>
                <c:pt idx="146">
                  <c:v>3.512221871376512E-3</c:v>
                </c:pt>
                <c:pt idx="147">
                  <c:v>3.512221871376512E-3</c:v>
                </c:pt>
                <c:pt idx="148">
                  <c:v>3.512221871376512E-3</c:v>
                </c:pt>
                <c:pt idx="149">
                  <c:v>3.5607511660902362E-3</c:v>
                </c:pt>
                <c:pt idx="150">
                  <c:v>3.5607511660902362E-3</c:v>
                </c:pt>
                <c:pt idx="151">
                  <c:v>3.5607511660902362E-3</c:v>
                </c:pt>
                <c:pt idx="152">
                  <c:v>3.5607511660902362E-3</c:v>
                </c:pt>
                <c:pt idx="153">
                  <c:v>4.0642425987451394E-3</c:v>
                </c:pt>
                <c:pt idx="154">
                  <c:v>5.0105638456627889E-3</c:v>
                </c:pt>
                <c:pt idx="155">
                  <c:v>5.0287623311804364E-3</c:v>
                </c:pt>
                <c:pt idx="156">
                  <c:v>5.1409863252059249E-3</c:v>
                </c:pt>
                <c:pt idx="157">
                  <c:v>5.1500855679647503E-3</c:v>
                </c:pt>
                <c:pt idx="158">
                  <c:v>5.1986148626784745E-3</c:v>
                </c:pt>
                <c:pt idx="159">
                  <c:v>5.3563350704980833E-3</c:v>
                </c:pt>
                <c:pt idx="160">
                  <c:v>5.3745335560157308E-3</c:v>
                </c:pt>
                <c:pt idx="161">
                  <c:v>5.4321620934882804E-3</c:v>
                </c:pt>
                <c:pt idx="162">
                  <c:v>6.4300457160392614E-3</c:v>
                </c:pt>
                <c:pt idx="163">
                  <c:v>6.5513689528235754E-3</c:v>
                </c:pt>
                <c:pt idx="164">
                  <c:v>6.7212214843216135E-3</c:v>
                </c:pt>
                <c:pt idx="165">
                  <c:v>6.7636846171961265E-3</c:v>
                </c:pt>
                <c:pt idx="166">
                  <c:v>6.7636846171961265E-3</c:v>
                </c:pt>
                <c:pt idx="167">
                  <c:v>6.8364785592667128E-3</c:v>
                </c:pt>
                <c:pt idx="168">
                  <c:v>6.9699341197294595E-3</c:v>
                </c:pt>
                <c:pt idx="169">
                  <c:v>6.9699341197294595E-3</c:v>
                </c:pt>
                <c:pt idx="170">
                  <c:v>8.0375786034314195E-3</c:v>
                </c:pt>
                <c:pt idx="171">
                  <c:v>8.0679094126274997E-3</c:v>
                </c:pt>
                <c:pt idx="172">
                  <c:v>8.2802250770000474E-3</c:v>
                </c:pt>
                <c:pt idx="173">
                  <c:v>8.656327111031422E-3</c:v>
                </c:pt>
                <c:pt idx="174">
                  <c:v>8.8807750990824025E-3</c:v>
                </c:pt>
                <c:pt idx="175">
                  <c:v>9.8574271551961287E-3</c:v>
                </c:pt>
                <c:pt idx="176">
                  <c:v>1.0100073628764757E-2</c:v>
                </c:pt>
                <c:pt idx="177">
                  <c:v>1.0124338276121619E-2</c:v>
                </c:pt>
                <c:pt idx="178">
                  <c:v>1.026385999842358E-2</c:v>
                </c:pt>
                <c:pt idx="179">
                  <c:v>1.026385999842358E-2</c:v>
                </c:pt>
                <c:pt idx="180">
                  <c:v>1.0373050911529465E-2</c:v>
                </c:pt>
                <c:pt idx="181">
                  <c:v>1.1616614088568681E-2</c:v>
                </c:pt>
                <c:pt idx="182">
                  <c:v>1.1616614088568681E-2</c:v>
                </c:pt>
                <c:pt idx="183">
                  <c:v>1.1756135810870642E-2</c:v>
                </c:pt>
                <c:pt idx="184">
                  <c:v>1.1762201972709857E-2</c:v>
                </c:pt>
                <c:pt idx="185">
                  <c:v>1.2035179255474565E-2</c:v>
                </c:pt>
                <c:pt idx="186">
                  <c:v>1.2035179255474565E-2</c:v>
                </c:pt>
                <c:pt idx="187">
                  <c:v>1.2132237844902017E-2</c:v>
                </c:pt>
                <c:pt idx="188">
                  <c:v>1.2423413613184369E-2</c:v>
                </c:pt>
                <c:pt idx="189">
                  <c:v>1.3430396478494176E-2</c:v>
                </c:pt>
                <c:pt idx="190">
                  <c:v>1.3430396478494176E-2</c:v>
                </c:pt>
                <c:pt idx="191">
                  <c:v>1.3521388906082409E-2</c:v>
                </c:pt>
                <c:pt idx="192">
                  <c:v>1.3715506084937313E-2</c:v>
                </c:pt>
                <c:pt idx="193">
                  <c:v>1.3921755587470646E-2</c:v>
                </c:pt>
                <c:pt idx="194">
                  <c:v>1.404307882425496E-2</c:v>
                </c:pt>
                <c:pt idx="195">
                  <c:v>1.404307882425496E-2</c:v>
                </c:pt>
                <c:pt idx="196">
                  <c:v>1.5165318764509866E-2</c:v>
                </c:pt>
                <c:pt idx="197">
                  <c:v>1.5165318764509866E-2</c:v>
                </c:pt>
                <c:pt idx="198">
                  <c:v>1.5938754399009863E-2</c:v>
                </c:pt>
                <c:pt idx="199">
                  <c:v>1.7051895096505943E-2</c:v>
                </c:pt>
                <c:pt idx="200">
                  <c:v>1.7051895096505943E-2</c:v>
                </c:pt>
                <c:pt idx="201">
                  <c:v>1.7051895096505943E-2</c:v>
                </c:pt>
                <c:pt idx="202">
                  <c:v>1.8868710567351048E-2</c:v>
                </c:pt>
                <c:pt idx="203">
                  <c:v>1.8889942133788303E-2</c:v>
                </c:pt>
                <c:pt idx="204">
                  <c:v>1.8889942133788303E-2</c:v>
                </c:pt>
                <c:pt idx="205">
                  <c:v>2.0673393714517718E-2</c:v>
                </c:pt>
                <c:pt idx="206">
                  <c:v>2.0673393714517718E-2</c:v>
                </c:pt>
                <c:pt idx="207">
                  <c:v>2.0746187656588307E-2</c:v>
                </c:pt>
                <c:pt idx="208">
                  <c:v>2.1116223528780464E-2</c:v>
                </c:pt>
                <c:pt idx="209">
                  <c:v>2.1116223528780464E-2</c:v>
                </c:pt>
                <c:pt idx="210">
                  <c:v>2.1316406869474582E-2</c:v>
                </c:pt>
                <c:pt idx="211">
                  <c:v>2.1316406869474582E-2</c:v>
                </c:pt>
                <c:pt idx="212">
                  <c:v>2.2365852867658891E-2</c:v>
                </c:pt>
                <c:pt idx="213">
                  <c:v>2.2365852867658891E-2</c:v>
                </c:pt>
                <c:pt idx="214">
                  <c:v>2.2559970046513795E-2</c:v>
                </c:pt>
                <c:pt idx="215">
                  <c:v>2.258423469387066E-2</c:v>
                </c:pt>
                <c:pt idx="216">
                  <c:v>2.258423469387066E-2</c:v>
                </c:pt>
                <c:pt idx="217">
                  <c:v>2.4173569095745171E-2</c:v>
                </c:pt>
                <c:pt idx="218">
                  <c:v>2.4416215569313799E-2</c:v>
                </c:pt>
                <c:pt idx="219">
                  <c:v>2.4416215569313799E-2</c:v>
                </c:pt>
                <c:pt idx="220">
                  <c:v>2.4537538806098113E-2</c:v>
                </c:pt>
                <c:pt idx="221">
                  <c:v>2.4537538806098113E-2</c:v>
                </c:pt>
                <c:pt idx="222">
                  <c:v>2.4561803453454979E-2</c:v>
                </c:pt>
                <c:pt idx="223">
                  <c:v>2.4561803453454979E-2</c:v>
                </c:pt>
                <c:pt idx="224">
                  <c:v>2.4586068100811837E-2</c:v>
                </c:pt>
                <c:pt idx="225">
                  <c:v>2.4689192852078507E-2</c:v>
                </c:pt>
                <c:pt idx="226">
                  <c:v>2.4689192852078507E-2</c:v>
                </c:pt>
                <c:pt idx="227">
                  <c:v>2.4737722146792231E-2</c:v>
                </c:pt>
                <c:pt idx="228">
                  <c:v>2.4737722146792231E-2</c:v>
                </c:pt>
                <c:pt idx="229">
                  <c:v>2.4786251441505956E-2</c:v>
                </c:pt>
                <c:pt idx="230">
                  <c:v>2.6648563126145174E-2</c:v>
                </c:pt>
                <c:pt idx="231">
                  <c:v>2.7479627298117728E-2</c:v>
                </c:pt>
                <c:pt idx="232">
                  <c:v>2.7704075286168705E-2</c:v>
                </c:pt>
                <c:pt idx="233">
                  <c:v>2.780113387559616E-2</c:v>
                </c:pt>
                <c:pt idx="234">
                  <c:v>2.7946721759737333E-2</c:v>
                </c:pt>
                <c:pt idx="235">
                  <c:v>2.8310691470090275E-2</c:v>
                </c:pt>
                <c:pt idx="236">
                  <c:v>2.9560320808968709E-2</c:v>
                </c:pt>
                <c:pt idx="237">
                  <c:v>3.1841197660513812E-2</c:v>
                </c:pt>
                <c:pt idx="238">
                  <c:v>3.201105019201185E-2</c:v>
                </c:pt>
                <c:pt idx="239">
                  <c:v>3.3406267415031457E-2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0F-4A1D-BBF9-A42D2B70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80792"/>
        <c:axId val="1"/>
      </c:scatterChart>
      <c:valAx>
        <c:axId val="69758079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6405613439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8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700504608641"/>
          <c:y val="0.92121498449057504"/>
          <c:w val="0.6969707574431983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O-C Diagr.</a:t>
            </a:r>
          </a:p>
        </c:rich>
      </c:tx>
      <c:layout>
        <c:manualLayout>
          <c:xMode val="edge"/>
          <c:yMode val="edge"/>
          <c:x val="0.376644736842105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315789473684"/>
          <c:y val="0.14723926380368099"/>
          <c:w val="0.8141447368421053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5.7738299998163711E-2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97-44E1-B49B-7C8D275E2D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6">
                    <c:v>2.0000000000000001E-4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4.0000000000000001E-3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1.8E-3</c:v>
                  </c:pt>
                  <c:pt idx="84">
                    <c:v>5.9999999999999995E-4</c:v>
                  </c:pt>
                  <c:pt idx="85">
                    <c:v>4.0000000000000001E-3</c:v>
                  </c:pt>
                  <c:pt idx="87">
                    <c:v>1E-4</c:v>
                  </c:pt>
                  <c:pt idx="88">
                    <c:v>4.0000000000000001E-3</c:v>
                  </c:pt>
                  <c:pt idx="89">
                    <c:v>6.8999999999999997E-4</c:v>
                  </c:pt>
                  <c:pt idx="91">
                    <c:v>2.9999999999999997E-4</c:v>
                  </c:pt>
                  <c:pt idx="92">
                    <c:v>7.0000000000000001E-3</c:v>
                  </c:pt>
                  <c:pt idx="93">
                    <c:v>4.0000000000000001E-3</c:v>
                  </c:pt>
                  <c:pt idx="95">
                    <c:v>5.9999999999999995E-4</c:v>
                  </c:pt>
                  <c:pt idx="97">
                    <c:v>1E-4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1.9E-3</c:v>
                  </c:pt>
                  <c:pt idx="104">
                    <c:v>2.2000000000000001E-3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2.0999999999999999E-3</c:v>
                  </c:pt>
                  <c:pt idx="111">
                    <c:v>1.5E-3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19">
                    <c:v>5.0000000000000001E-3</c:v>
                  </c:pt>
                  <c:pt idx="120">
                    <c:v>1E-4</c:v>
                  </c:pt>
                  <c:pt idx="121">
                    <c:v>0</c:v>
                  </c:pt>
                  <c:pt idx="122">
                    <c:v>5.0000000000000001E-3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5.9999999999999995E-4</c:v>
                  </c:pt>
                  <c:pt idx="126">
                    <c:v>3.5000000000000001E-3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3.3E-3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5.9999999999999995E-4</c:v>
                  </c:pt>
                  <c:pt idx="141">
                    <c:v>1E-3</c:v>
                  </c:pt>
                  <c:pt idx="142">
                    <c:v>2.0000000000000001E-4</c:v>
                  </c:pt>
                  <c:pt idx="143">
                    <c:v>8.9999999999999998E-4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6.9999999999999999E-4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4.0000000000000002E-4</c:v>
                  </c:pt>
                  <c:pt idx="162">
                    <c:v>8.0000000000000004E-4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1.2E-4</c:v>
                  </c:pt>
                  <c:pt idx="170">
                    <c:v>4.0000000000000002E-4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5.9999999999999995E-4</c:v>
                  </c:pt>
                  <c:pt idx="176">
                    <c:v>4.0000000000000002E-4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2.9999999999999997E-4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4.8000000000000001E-4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1.1E-4</c:v>
                  </c:pt>
                  <c:pt idx="196">
                    <c:v>8.0000000000000007E-5</c:v>
                  </c:pt>
                  <c:pt idx="197">
                    <c:v>1E-4</c:v>
                  </c:pt>
                  <c:pt idx="198">
                    <c:v>6.8999999999999999E-3</c:v>
                  </c:pt>
                  <c:pt idx="199">
                    <c:v>2.0000000000000002E-5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1.2999999999999999E-4</c:v>
                  </c:pt>
                  <c:pt idx="205">
                    <c:v>1E-4</c:v>
                  </c:pt>
                  <c:pt idx="206">
                    <c:v>1.2999999999999999E-4</c:v>
                  </c:pt>
                  <c:pt idx="207">
                    <c:v>1.1E-4</c:v>
                  </c:pt>
                  <c:pt idx="208">
                    <c:v>1E-4</c:v>
                  </c:pt>
                  <c:pt idx="209">
                    <c:v>1.1E-4</c:v>
                  </c:pt>
                  <c:pt idx="210">
                    <c:v>2.0000000000000001E-4</c:v>
                  </c:pt>
                  <c:pt idx="211">
                    <c:v>1.8000000000000001E-4</c:v>
                  </c:pt>
                  <c:pt idx="212">
                    <c:v>8.0000000000000007E-5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1.2999999999999999E-4</c:v>
                  </c:pt>
                  <c:pt idx="217">
                    <c:v>2.0000000000000001E-4</c:v>
                  </c:pt>
                  <c:pt idx="218">
                    <c:v>8.0000000000000007E-5</c:v>
                  </c:pt>
                  <c:pt idx="219">
                    <c:v>1E-4</c:v>
                  </c:pt>
                  <c:pt idx="220">
                    <c:v>1.2999999999999999E-4</c:v>
                  </c:pt>
                  <c:pt idx="221">
                    <c:v>2.0000000000000001E-4</c:v>
                  </c:pt>
                  <c:pt idx="222">
                    <c:v>5.0000000000000002E-5</c:v>
                  </c:pt>
                  <c:pt idx="223">
                    <c:v>1E-4</c:v>
                  </c:pt>
                  <c:pt idx="224">
                    <c:v>1.2E-4</c:v>
                  </c:pt>
                  <c:pt idx="225">
                    <c:v>5.0000000000000002E-5</c:v>
                  </c:pt>
                  <c:pt idx="226">
                    <c:v>1E-4</c:v>
                  </c:pt>
                  <c:pt idx="227">
                    <c:v>5.0000000000000002E-5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5.9999999999999995E-4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6">
                    <c:v>2.0000000000000001E-4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4.0000000000000001E-3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1.8E-3</c:v>
                  </c:pt>
                  <c:pt idx="84">
                    <c:v>5.9999999999999995E-4</c:v>
                  </c:pt>
                  <c:pt idx="85">
                    <c:v>4.0000000000000001E-3</c:v>
                  </c:pt>
                  <c:pt idx="87">
                    <c:v>1E-4</c:v>
                  </c:pt>
                  <c:pt idx="88">
                    <c:v>4.0000000000000001E-3</c:v>
                  </c:pt>
                  <c:pt idx="89">
                    <c:v>6.8999999999999997E-4</c:v>
                  </c:pt>
                  <c:pt idx="91">
                    <c:v>2.9999999999999997E-4</c:v>
                  </c:pt>
                  <c:pt idx="92">
                    <c:v>7.0000000000000001E-3</c:v>
                  </c:pt>
                  <c:pt idx="93">
                    <c:v>4.0000000000000001E-3</c:v>
                  </c:pt>
                  <c:pt idx="95">
                    <c:v>5.9999999999999995E-4</c:v>
                  </c:pt>
                  <c:pt idx="97">
                    <c:v>1E-4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1.9E-3</c:v>
                  </c:pt>
                  <c:pt idx="104">
                    <c:v>2.2000000000000001E-3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2.0999999999999999E-3</c:v>
                  </c:pt>
                  <c:pt idx="111">
                    <c:v>1.5E-3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19">
                    <c:v>5.0000000000000001E-3</c:v>
                  </c:pt>
                  <c:pt idx="120">
                    <c:v>1E-4</c:v>
                  </c:pt>
                  <c:pt idx="121">
                    <c:v>0</c:v>
                  </c:pt>
                  <c:pt idx="122">
                    <c:v>5.0000000000000001E-3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5.9999999999999995E-4</c:v>
                  </c:pt>
                  <c:pt idx="126">
                    <c:v>3.5000000000000001E-3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3.3E-3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5.9999999999999995E-4</c:v>
                  </c:pt>
                  <c:pt idx="141">
                    <c:v>1E-3</c:v>
                  </c:pt>
                  <c:pt idx="142">
                    <c:v>2.0000000000000001E-4</c:v>
                  </c:pt>
                  <c:pt idx="143">
                    <c:v>8.9999999999999998E-4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6.9999999999999999E-4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4.0000000000000002E-4</c:v>
                  </c:pt>
                  <c:pt idx="162">
                    <c:v>8.0000000000000004E-4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1.2E-4</c:v>
                  </c:pt>
                  <c:pt idx="170">
                    <c:v>4.0000000000000002E-4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5.9999999999999995E-4</c:v>
                  </c:pt>
                  <c:pt idx="176">
                    <c:v>4.0000000000000002E-4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2.9999999999999997E-4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4.8000000000000001E-4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1.1E-4</c:v>
                  </c:pt>
                  <c:pt idx="196">
                    <c:v>8.0000000000000007E-5</c:v>
                  </c:pt>
                  <c:pt idx="197">
                    <c:v>1E-4</c:v>
                  </c:pt>
                  <c:pt idx="198">
                    <c:v>6.8999999999999999E-3</c:v>
                  </c:pt>
                  <c:pt idx="199">
                    <c:v>2.0000000000000002E-5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1.2999999999999999E-4</c:v>
                  </c:pt>
                  <c:pt idx="205">
                    <c:v>1E-4</c:v>
                  </c:pt>
                  <c:pt idx="206">
                    <c:v>1.2999999999999999E-4</c:v>
                  </c:pt>
                  <c:pt idx="207">
                    <c:v>1.1E-4</c:v>
                  </c:pt>
                  <c:pt idx="208">
                    <c:v>1E-4</c:v>
                  </c:pt>
                  <c:pt idx="209">
                    <c:v>1.1E-4</c:v>
                  </c:pt>
                  <c:pt idx="210">
                    <c:v>2.0000000000000001E-4</c:v>
                  </c:pt>
                  <c:pt idx="211">
                    <c:v>1.8000000000000001E-4</c:v>
                  </c:pt>
                  <c:pt idx="212">
                    <c:v>8.0000000000000007E-5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1.2999999999999999E-4</c:v>
                  </c:pt>
                  <c:pt idx="217">
                    <c:v>2.0000000000000001E-4</c:v>
                  </c:pt>
                  <c:pt idx="218">
                    <c:v>8.0000000000000007E-5</c:v>
                  </c:pt>
                  <c:pt idx="219">
                    <c:v>1E-4</c:v>
                  </c:pt>
                  <c:pt idx="220">
                    <c:v>1.2999999999999999E-4</c:v>
                  </c:pt>
                  <c:pt idx="221">
                    <c:v>2.0000000000000001E-4</c:v>
                  </c:pt>
                  <c:pt idx="222">
                    <c:v>5.0000000000000002E-5</c:v>
                  </c:pt>
                  <c:pt idx="223">
                    <c:v>1E-4</c:v>
                  </c:pt>
                  <c:pt idx="224">
                    <c:v>1.2E-4</c:v>
                  </c:pt>
                  <c:pt idx="225">
                    <c:v>5.0000000000000002E-5</c:v>
                  </c:pt>
                  <c:pt idx="226">
                    <c:v>1E-4</c:v>
                  </c:pt>
                  <c:pt idx="227">
                    <c:v>5.0000000000000002E-5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5.9999999999999995E-4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1.7650249996222556E-2</c:v>
                </c:pt>
                <c:pt idx="2">
                  <c:v>3.2524649999686517E-2</c:v>
                </c:pt>
                <c:pt idx="3">
                  <c:v>2.7857699999003671E-2</c:v>
                </c:pt>
                <c:pt idx="4">
                  <c:v>2.8857699995569419E-2</c:v>
                </c:pt>
                <c:pt idx="5">
                  <c:v>2.8716549997625407E-2</c:v>
                </c:pt>
                <c:pt idx="6">
                  <c:v>1.5209550001600292E-2</c:v>
                </c:pt>
                <c:pt idx="7">
                  <c:v>1.2708549991657492E-2</c:v>
                </c:pt>
                <c:pt idx="8">
                  <c:v>6.6905499988934025E-3</c:v>
                </c:pt>
                <c:pt idx="10">
                  <c:v>3.8132999980007298E-3</c:v>
                </c:pt>
                <c:pt idx="11">
                  <c:v>1.4813299996603746E-2</c:v>
                </c:pt>
                <c:pt idx="13">
                  <c:v>1.054939999448834E-2</c:v>
                </c:pt>
                <c:pt idx="14">
                  <c:v>-3.8272500023595057E-3</c:v>
                </c:pt>
                <c:pt idx="15">
                  <c:v>-3.2744999771239236E-4</c:v>
                </c:pt>
                <c:pt idx="16">
                  <c:v>-3.2131000043591484E-3</c:v>
                </c:pt>
                <c:pt idx="17">
                  <c:v>4.786099998455029E-3</c:v>
                </c:pt>
                <c:pt idx="18">
                  <c:v>-5.0899499983643182E-3</c:v>
                </c:pt>
                <c:pt idx="19">
                  <c:v>-5.9671999988495372E-3</c:v>
                </c:pt>
                <c:pt idx="20">
                  <c:v>-1.1351450004440267E-2</c:v>
                </c:pt>
                <c:pt idx="21">
                  <c:v>-3.5345000651432201E-4</c:v>
                </c:pt>
                <c:pt idx="22">
                  <c:v>-1.9354650008608587E-2</c:v>
                </c:pt>
                <c:pt idx="23">
                  <c:v>-4.7309000001405366E-3</c:v>
                </c:pt>
                <c:pt idx="24">
                  <c:v>-6.2587000065832399E-3</c:v>
                </c:pt>
                <c:pt idx="25">
                  <c:v>-4.1339500021422282E-3</c:v>
                </c:pt>
                <c:pt idx="26">
                  <c:v>-3.1339500055764802E-3</c:v>
                </c:pt>
                <c:pt idx="27">
                  <c:v>-6.135550000180956E-3</c:v>
                </c:pt>
                <c:pt idx="28">
                  <c:v>1.9787999990512617E-3</c:v>
                </c:pt>
                <c:pt idx="29">
                  <c:v>-5.3982500030542724E-3</c:v>
                </c:pt>
                <c:pt idx="30">
                  <c:v>-2.758999980869703E-4</c:v>
                </c:pt>
                <c:pt idx="31">
                  <c:v>-4.0380000064033084E-3</c:v>
                </c:pt>
                <c:pt idx="32">
                  <c:v>-1.9422650002525188E-2</c:v>
                </c:pt>
                <c:pt idx="33">
                  <c:v>-6.9244500045897439E-3</c:v>
                </c:pt>
                <c:pt idx="34">
                  <c:v>1.4357999971252866E-3</c:v>
                </c:pt>
                <c:pt idx="35">
                  <c:v>2.4357999936910346E-3</c:v>
                </c:pt>
                <c:pt idx="36">
                  <c:v>6.4357999945059419E-3</c:v>
                </c:pt>
                <c:pt idx="37">
                  <c:v>7.9347999999299645E-3</c:v>
                </c:pt>
                <c:pt idx="38">
                  <c:v>-1.9412500041653402E-3</c:v>
                </c:pt>
                <c:pt idx="39">
                  <c:v>-1.3271000061649829E-3</c:v>
                </c:pt>
                <c:pt idx="40">
                  <c:v>3.2934499977272935E-3</c:v>
                </c:pt>
                <c:pt idx="41">
                  <c:v>-7.0824000067659654E-3</c:v>
                </c:pt>
                <c:pt idx="42">
                  <c:v>1.4165999964461662E-3</c:v>
                </c:pt>
                <c:pt idx="43">
                  <c:v>-5.8379999973112717E-4</c:v>
                </c:pt>
                <c:pt idx="44">
                  <c:v>1.5530149998085108E-2</c:v>
                </c:pt>
                <c:pt idx="45">
                  <c:v>9.6536999990348704E-3</c:v>
                </c:pt>
                <c:pt idx="46">
                  <c:v>4.7768499935045838E-3</c:v>
                </c:pt>
                <c:pt idx="47">
                  <c:v>5.8900000003632158E-3</c:v>
                </c:pt>
                <c:pt idx="48">
                  <c:v>1.4012749998073559E-2</c:v>
                </c:pt>
                <c:pt idx="49">
                  <c:v>3.1354999955510721E-3</c:v>
                </c:pt>
                <c:pt idx="50">
                  <c:v>1.1635299997578841E-2</c:v>
                </c:pt>
                <c:pt idx="51">
                  <c:v>6.1271000013221055E-3</c:v>
                </c:pt>
                <c:pt idx="52">
                  <c:v>1.162609999300912E-2</c:v>
                </c:pt>
                <c:pt idx="53">
                  <c:v>1.4364599999680649E-2</c:v>
                </c:pt>
                <c:pt idx="54">
                  <c:v>2.1608099996228702E-2</c:v>
                </c:pt>
                <c:pt idx="55">
                  <c:v>9.224250003171619E-3</c:v>
                </c:pt>
                <c:pt idx="56">
                  <c:v>9.4673499988857657E-3</c:v>
                </c:pt>
                <c:pt idx="57">
                  <c:v>2.1467350001330487E-2</c:v>
                </c:pt>
                <c:pt idx="58">
                  <c:v>1.1829199997009709E-2</c:v>
                </c:pt>
                <c:pt idx="59">
                  <c:v>1.1703650001436472E-2</c:v>
                </c:pt>
                <c:pt idx="64">
                  <c:v>9.4437499938067049E-3</c:v>
                </c:pt>
                <c:pt idx="68">
                  <c:v>1.4440949998970609E-2</c:v>
                </c:pt>
                <c:pt idx="69">
                  <c:v>1.2686449998000171E-2</c:v>
                </c:pt>
                <c:pt idx="73">
                  <c:v>2.1177049995458219E-2</c:v>
                </c:pt>
                <c:pt idx="77">
                  <c:v>2.4229499977082014E-3</c:v>
                </c:pt>
                <c:pt idx="78">
                  <c:v>1.2540099996840581E-2</c:v>
                </c:pt>
                <c:pt idx="79">
                  <c:v>3.2536899998376612E-2</c:v>
                </c:pt>
                <c:pt idx="80">
                  <c:v>1.3160249996872153E-2</c:v>
                </c:pt>
                <c:pt idx="81">
                  <c:v>-3.7169999995967373E-3</c:v>
                </c:pt>
                <c:pt idx="85">
                  <c:v>8.8987499912036583E-3</c:v>
                </c:pt>
                <c:pt idx="88">
                  <c:v>6.019899999955669E-3</c:v>
                </c:pt>
                <c:pt idx="92">
                  <c:v>4.1426499956287444E-3</c:v>
                </c:pt>
                <c:pt idx="93">
                  <c:v>8.6356500032707117E-3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7-44E1-B49B-7C8D275E2D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71">
                  <c:v>1.0539624992816243E-2</c:v>
                </c:pt>
                <c:pt idx="72">
                  <c:v>1.0539624992816243E-2</c:v>
                </c:pt>
                <c:pt idx="75">
                  <c:v>1.1399999995774124E-2</c:v>
                </c:pt>
                <c:pt idx="76">
                  <c:v>1.1399999995774124E-2</c:v>
                </c:pt>
                <c:pt idx="83">
                  <c:v>7.5751999975182116E-3</c:v>
                </c:pt>
                <c:pt idx="84">
                  <c:v>7.5751999975182116E-3</c:v>
                </c:pt>
                <c:pt idx="86">
                  <c:v>6.4204999944195151E-3</c:v>
                </c:pt>
                <c:pt idx="87">
                  <c:v>6.4204999944195151E-3</c:v>
                </c:pt>
                <c:pt idx="90">
                  <c:v>4.6808749975753017E-3</c:v>
                </c:pt>
                <c:pt idx="91">
                  <c:v>4.6808749975753017E-3</c:v>
                </c:pt>
                <c:pt idx="94">
                  <c:v>2.7573999977903441E-3</c:v>
                </c:pt>
                <c:pt idx="95">
                  <c:v>2.7573999977903441E-3</c:v>
                </c:pt>
                <c:pt idx="96">
                  <c:v>2.6565999942249618E-3</c:v>
                </c:pt>
                <c:pt idx="97">
                  <c:v>2.6565999942249618E-3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7-44E1-B49B-7C8D275E2D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74">
                  <c:v>0</c:v>
                </c:pt>
                <c:pt idx="82">
                  <c:v>7.1079499975894578E-3</c:v>
                </c:pt>
                <c:pt idx="89">
                  <c:v>1.5068799992150161E-2</c:v>
                </c:pt>
                <c:pt idx="105">
                  <c:v>-8.0466500075999647E-3</c:v>
                </c:pt>
                <c:pt idx="106">
                  <c:v>-8.5225000002537854E-3</c:v>
                </c:pt>
                <c:pt idx="107">
                  <c:v>-8.0224999983329326E-3</c:v>
                </c:pt>
                <c:pt idx="108">
                  <c:v>-7.5724999987869523E-3</c:v>
                </c:pt>
                <c:pt idx="109">
                  <c:v>-8.6233000038191676E-3</c:v>
                </c:pt>
                <c:pt idx="110">
                  <c:v>-8.0584500028635375E-3</c:v>
                </c:pt>
                <c:pt idx="111">
                  <c:v>-8.234700006141793E-3</c:v>
                </c:pt>
                <c:pt idx="112">
                  <c:v>-7.4021500040544197E-3</c:v>
                </c:pt>
                <c:pt idx="113">
                  <c:v>-1.1686600002576597E-2</c:v>
                </c:pt>
                <c:pt idx="114">
                  <c:v>-1.1764850001782179E-2</c:v>
                </c:pt>
                <c:pt idx="115">
                  <c:v>-1.2672450000536628E-2</c:v>
                </c:pt>
                <c:pt idx="116">
                  <c:v>-1.2628950004000217E-2</c:v>
                </c:pt>
                <c:pt idx="117">
                  <c:v>5.5708499930915423E-3</c:v>
                </c:pt>
                <c:pt idx="118">
                  <c:v>-1.2312600003497209E-2</c:v>
                </c:pt>
                <c:pt idx="119">
                  <c:v>-3.3136000056401826E-3</c:v>
                </c:pt>
                <c:pt idx="120">
                  <c:v>-1.2215200003993232E-2</c:v>
                </c:pt>
                <c:pt idx="122">
                  <c:v>2.5444499988225289E-3</c:v>
                </c:pt>
                <c:pt idx="123">
                  <c:v>-9.2321999982232228E-3</c:v>
                </c:pt>
                <c:pt idx="124">
                  <c:v>-9.6072500018635765E-3</c:v>
                </c:pt>
                <c:pt idx="125">
                  <c:v>-1.1132999999972526E-2</c:v>
                </c:pt>
                <c:pt idx="126">
                  <c:v>-1.0133000003406778E-2</c:v>
                </c:pt>
                <c:pt idx="127">
                  <c:v>-7.6706250038114376E-3</c:v>
                </c:pt>
                <c:pt idx="128">
                  <c:v>-1.0671225005353335E-2</c:v>
                </c:pt>
                <c:pt idx="129">
                  <c:v>-9.0562750046956353E-3</c:v>
                </c:pt>
                <c:pt idx="130">
                  <c:v>-7.6699500059476122E-3</c:v>
                </c:pt>
                <c:pt idx="131">
                  <c:v>-7.2952999980770983E-3</c:v>
                </c:pt>
                <c:pt idx="132">
                  <c:v>-6.5341250010533258E-3</c:v>
                </c:pt>
                <c:pt idx="133">
                  <c:v>-6.2723500086576678E-3</c:v>
                </c:pt>
                <c:pt idx="134">
                  <c:v>-7.0725499972468242E-3</c:v>
                </c:pt>
                <c:pt idx="135">
                  <c:v>-5.513725001947023E-3</c:v>
                </c:pt>
                <c:pt idx="137">
                  <c:v>-4.4590000034077093E-3</c:v>
                </c:pt>
                <c:pt idx="138">
                  <c:v>-4.2346500049461611E-3</c:v>
                </c:pt>
                <c:pt idx="139">
                  <c:v>-4.154650006967131E-3</c:v>
                </c:pt>
                <c:pt idx="140">
                  <c:v>-4.0352500000153668E-3</c:v>
                </c:pt>
                <c:pt idx="141">
                  <c:v>-3.5364499999559484E-3</c:v>
                </c:pt>
                <c:pt idx="142">
                  <c:v>-3.3125000045401976E-3</c:v>
                </c:pt>
                <c:pt idx="143">
                  <c:v>-3.9137000057962723E-3</c:v>
                </c:pt>
                <c:pt idx="144">
                  <c:v>-3.513700001349207E-3</c:v>
                </c:pt>
                <c:pt idx="145">
                  <c:v>-3.7739000035799108E-3</c:v>
                </c:pt>
                <c:pt idx="146">
                  <c:v>-3.7739000035799108E-3</c:v>
                </c:pt>
                <c:pt idx="147">
                  <c:v>-2.8739000044879504E-3</c:v>
                </c:pt>
                <c:pt idx="148">
                  <c:v>-2.8139000060036778E-3</c:v>
                </c:pt>
                <c:pt idx="149">
                  <c:v>-3.4343000006629154E-3</c:v>
                </c:pt>
                <c:pt idx="150">
                  <c:v>-3.3143000036943704E-3</c:v>
                </c:pt>
                <c:pt idx="151">
                  <c:v>-3.0343000034918077E-3</c:v>
                </c:pt>
                <c:pt idx="152">
                  <c:v>-2.8343000012682751E-3</c:v>
                </c:pt>
                <c:pt idx="154">
                  <c:v>-3.5125000431435183E-4</c:v>
                </c:pt>
                <c:pt idx="155">
                  <c:v>-3.7640000664396212E-4</c:v>
                </c:pt>
                <c:pt idx="156">
                  <c:v>-8.1482500536367297E-4</c:v>
                </c:pt>
                <c:pt idx="157">
                  <c:v>-7.7400000009220093E-5</c:v>
                </c:pt>
                <c:pt idx="158">
                  <c:v>1.2219999916851521E-4</c:v>
                </c:pt>
                <c:pt idx="159">
                  <c:v>-1.2910000805277377E-4</c:v>
                </c:pt>
                <c:pt idx="160">
                  <c:v>1.5357499942183495E-3</c:v>
                </c:pt>
                <c:pt idx="162">
                  <c:v>9.187049996398855E-3</c:v>
                </c:pt>
                <c:pt idx="163">
                  <c:v>2.4860499979695305E-3</c:v>
                </c:pt>
                <c:pt idx="164">
                  <c:v>6.5446499938843772E-3</c:v>
                </c:pt>
                <c:pt idx="165">
                  <c:v>3.3593000043765642E-3</c:v>
                </c:pt>
                <c:pt idx="166">
                  <c:v>3.6593000040738843E-3</c:v>
                </c:pt>
                <c:pt idx="167">
                  <c:v>3.2587000023340806E-3</c:v>
                </c:pt>
                <c:pt idx="168">
                  <c:v>3.4076000010827556E-3</c:v>
                </c:pt>
                <c:pt idx="169">
                  <c:v>3.4276000005775131E-3</c:v>
                </c:pt>
                <c:pt idx="170">
                  <c:v>5.6987999923876487E-3</c:v>
                </c:pt>
                <c:pt idx="171">
                  <c:v>5.7235499989474192E-3</c:v>
                </c:pt>
                <c:pt idx="172">
                  <c:v>6.7968000003020279E-3</c:v>
                </c:pt>
                <c:pt idx="173">
                  <c:v>6.9436999983736314E-3</c:v>
                </c:pt>
                <c:pt idx="174">
                  <c:v>7.4668499946710654E-3</c:v>
                </c:pt>
                <c:pt idx="175">
                  <c:v>8.9837999985320494E-3</c:v>
                </c:pt>
                <c:pt idx="176">
                  <c:v>8.5817999934079126E-3</c:v>
                </c:pt>
                <c:pt idx="177">
                  <c:v>9.9816000001737848E-3</c:v>
                </c:pt>
                <c:pt idx="178">
                  <c:v>1.0075449994474184E-2</c:v>
                </c:pt>
                <c:pt idx="179">
                  <c:v>1.0475449998921249E-2</c:v>
                </c:pt>
                <c:pt idx="180">
                  <c:v>1.050454999494832E-2</c:v>
                </c:pt>
                <c:pt idx="181">
                  <c:v>1.2819299990951549E-2</c:v>
                </c:pt>
                <c:pt idx="182">
                  <c:v>1.2819299990951549E-2</c:v>
                </c:pt>
                <c:pt idx="183">
                  <c:v>1.2963149994902778E-2</c:v>
                </c:pt>
                <c:pt idx="184">
                  <c:v>1.3458099994750228E-2</c:v>
                </c:pt>
                <c:pt idx="185">
                  <c:v>1.4040849993762095E-2</c:v>
                </c:pt>
                <c:pt idx="186">
                  <c:v>1.4040849993762095E-2</c:v>
                </c:pt>
                <c:pt idx="187">
                  <c:v>1.424004999716999E-2</c:v>
                </c:pt>
                <c:pt idx="188">
                  <c:v>1.4497650001430884E-2</c:v>
                </c:pt>
                <c:pt idx="189">
                  <c:v>1.6579349998210091E-2</c:v>
                </c:pt>
                <c:pt idx="190">
                  <c:v>1.6859349998412654E-2</c:v>
                </c:pt>
                <c:pt idx="191">
                  <c:v>1.635359999636421E-2</c:v>
                </c:pt>
                <c:pt idx="192">
                  <c:v>1.6361999994842336E-2</c:v>
                </c:pt>
                <c:pt idx="193">
                  <c:v>1.7100299999583513E-2</c:v>
                </c:pt>
                <c:pt idx="194">
                  <c:v>1.7099299991969019E-2</c:v>
                </c:pt>
                <c:pt idx="195">
                  <c:v>1.7169299993838649E-2</c:v>
                </c:pt>
                <c:pt idx="196">
                  <c:v>1.9205049997253809E-2</c:v>
                </c:pt>
                <c:pt idx="197">
                  <c:v>1.9215050000639167E-2</c:v>
                </c:pt>
                <c:pt idx="198">
                  <c:v>2.459617499698652E-2</c:v>
                </c:pt>
                <c:pt idx="199">
                  <c:v>2.2164499998325482E-2</c:v>
                </c:pt>
                <c:pt idx="200">
                  <c:v>2.2674499996355735E-2</c:v>
                </c:pt>
                <c:pt idx="201">
                  <c:v>2.2674499996355735E-2</c:v>
                </c:pt>
                <c:pt idx="202">
                  <c:v>2.0247024993295781E-2</c:v>
                </c:pt>
                <c:pt idx="203">
                  <c:v>2.3934349999763072E-2</c:v>
                </c:pt>
                <c:pt idx="204">
                  <c:v>2.4624350000522099E-2</c:v>
                </c:pt>
                <c:pt idx="205">
                  <c:v>2.5869650002277922E-2</c:v>
                </c:pt>
                <c:pt idx="206">
                  <c:v>2.6329649997933302E-2</c:v>
                </c:pt>
                <c:pt idx="207">
                  <c:v>2.485904999775812E-2</c:v>
                </c:pt>
                <c:pt idx="208">
                  <c:v>2.6291000001947396E-2</c:v>
                </c:pt>
                <c:pt idx="209">
                  <c:v>2.6620999997248873E-2</c:v>
                </c:pt>
                <c:pt idx="210">
                  <c:v>2.5914350000675768E-2</c:v>
                </c:pt>
                <c:pt idx="211">
                  <c:v>2.6714350002293941E-2</c:v>
                </c:pt>
                <c:pt idx="212">
                  <c:v>2.7420699996582698E-2</c:v>
                </c:pt>
                <c:pt idx="213">
                  <c:v>2.7730699992389418E-2</c:v>
                </c:pt>
                <c:pt idx="214">
                  <c:v>2.7429099995060824E-2</c:v>
                </c:pt>
                <c:pt idx="215">
                  <c:v>2.722889999859035E-2</c:v>
                </c:pt>
                <c:pt idx="216">
                  <c:v>2.76188999923761E-2</c:v>
                </c:pt>
                <c:pt idx="217">
                  <c:v>2.7765799997723661E-2</c:v>
                </c:pt>
                <c:pt idx="218">
                  <c:v>2.5323800000478514E-2</c:v>
                </c:pt>
                <c:pt idx="219">
                  <c:v>2.7963799999270122E-2</c:v>
                </c:pt>
                <c:pt idx="220">
                  <c:v>2.457279999362072E-2</c:v>
                </c:pt>
                <c:pt idx="221">
                  <c:v>2.6562799997918773E-2</c:v>
                </c:pt>
                <c:pt idx="222">
                  <c:v>2.4982599992654286E-2</c:v>
                </c:pt>
                <c:pt idx="223">
                  <c:v>2.7562599992961623E-2</c:v>
                </c:pt>
                <c:pt idx="224">
                  <c:v>2.9402399995888118E-2</c:v>
                </c:pt>
                <c:pt idx="225">
                  <c:v>2.54665499960538E-2</c:v>
                </c:pt>
                <c:pt idx="226">
                  <c:v>2.6586549996864051E-2</c:v>
                </c:pt>
                <c:pt idx="227">
                  <c:v>2.6666149999073241E-2</c:v>
                </c:pt>
                <c:pt idx="228">
                  <c:v>2.7286149997962639E-2</c:v>
                </c:pt>
                <c:pt idx="229">
                  <c:v>2.6985749995219521E-2</c:v>
                </c:pt>
                <c:pt idx="230">
                  <c:v>2.5645399997301865E-2</c:v>
                </c:pt>
                <c:pt idx="231">
                  <c:v>2.1363550004025456E-2</c:v>
                </c:pt>
                <c:pt idx="232">
                  <c:v>2.4686700002348516E-2</c:v>
                </c:pt>
                <c:pt idx="233">
                  <c:v>2.4185899994336069E-2</c:v>
                </c:pt>
                <c:pt idx="234">
                  <c:v>2.3884700000053272E-2</c:v>
                </c:pt>
                <c:pt idx="235">
                  <c:v>2.3281699999643024E-2</c:v>
                </c:pt>
                <c:pt idx="236">
                  <c:v>2.0621399991796352E-2</c:v>
                </c:pt>
                <c:pt idx="237">
                  <c:v>1.4302600000519305E-2</c:v>
                </c:pt>
                <c:pt idx="238">
                  <c:v>1.4001199997437652E-2</c:v>
                </c:pt>
                <c:pt idx="239">
                  <c:v>1.1939699994400144E-2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97-44E1-B49B-7C8D275E2D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97-44E1-B49B-7C8D275E2D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97-44E1-B49B-7C8D275E2D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97-44E1-B49B-7C8D275E2D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-5.8034973911788397E-3</c:v>
                </c:pt>
                <c:pt idx="1">
                  <c:v>-2.0386566692726449E-3</c:v>
                </c:pt>
                <c:pt idx="2">
                  <c:v>1.8084107619282478E-4</c:v>
                </c:pt>
                <c:pt idx="3">
                  <c:v>9.2214625471413389E-4</c:v>
                </c:pt>
                <c:pt idx="4">
                  <c:v>9.2214625471413389E-4</c:v>
                </c:pt>
                <c:pt idx="5">
                  <c:v>1.2075354950745422E-3</c:v>
                </c:pt>
                <c:pt idx="6">
                  <c:v>1.3312336178313757E-3</c:v>
                </c:pt>
                <c:pt idx="7">
                  <c:v>1.3489047782252088E-3</c:v>
                </c:pt>
                <c:pt idx="8">
                  <c:v>1.6669856653142093E-3</c:v>
                </c:pt>
                <c:pt idx="9">
                  <c:v>1.6669856653142093E-3</c:v>
                </c:pt>
                <c:pt idx="10">
                  <c:v>1.7067457762003349E-3</c:v>
                </c:pt>
                <c:pt idx="11">
                  <c:v>1.7067457762003349E-3</c:v>
                </c:pt>
                <c:pt idx="12">
                  <c:v>1.7067457762003349E-3</c:v>
                </c:pt>
                <c:pt idx="13">
                  <c:v>1.9523749056746184E-3</c:v>
                </c:pt>
                <c:pt idx="14">
                  <c:v>1.9815323203244434E-3</c:v>
                </c:pt>
                <c:pt idx="15">
                  <c:v>1.9850665524032097E-3</c:v>
                </c:pt>
                <c:pt idx="16">
                  <c:v>2.1732644105975354E-3</c:v>
                </c:pt>
                <c:pt idx="17">
                  <c:v>2.1874013389126014E-3</c:v>
                </c:pt>
                <c:pt idx="18">
                  <c:v>2.2059560573261267E-3</c:v>
                </c:pt>
                <c:pt idx="19">
                  <c:v>2.2457161682122515E-3</c:v>
                </c:pt>
                <c:pt idx="20">
                  <c:v>2.4091744018552106E-3</c:v>
                </c:pt>
                <c:pt idx="21">
                  <c:v>2.4445167226428768E-3</c:v>
                </c:pt>
                <c:pt idx="22">
                  <c:v>2.4657221151154771E-3</c:v>
                </c:pt>
                <c:pt idx="23">
                  <c:v>2.4878110656077687E-3</c:v>
                </c:pt>
                <c:pt idx="24">
                  <c:v>2.9790693245563358E-3</c:v>
                </c:pt>
                <c:pt idx="25">
                  <c:v>2.9834871146547943E-3</c:v>
                </c:pt>
                <c:pt idx="26">
                  <c:v>2.9834871146547943E-3</c:v>
                </c:pt>
                <c:pt idx="27">
                  <c:v>3.0117609712849275E-3</c:v>
                </c:pt>
                <c:pt idx="28">
                  <c:v>3.1999588294792528E-3</c:v>
                </c:pt>
                <c:pt idx="29">
                  <c:v>3.2361847082866112E-3</c:v>
                </c:pt>
                <c:pt idx="30">
                  <c:v>3.2830132833302694E-3</c:v>
                </c:pt>
                <c:pt idx="31">
                  <c:v>3.496834324095653E-3</c:v>
                </c:pt>
                <c:pt idx="32">
                  <c:v>3.6673610218961451E-3</c:v>
                </c:pt>
                <c:pt idx="33">
                  <c:v>3.6991691106050451E-3</c:v>
                </c:pt>
                <c:pt idx="34">
                  <c:v>3.9598187264140872E-3</c:v>
                </c:pt>
                <c:pt idx="35">
                  <c:v>3.9598187264140872E-3</c:v>
                </c:pt>
                <c:pt idx="36">
                  <c:v>3.9598187264140872E-3</c:v>
                </c:pt>
                <c:pt idx="37">
                  <c:v>3.9774898868079204E-3</c:v>
                </c:pt>
                <c:pt idx="38">
                  <c:v>3.9960446052214448E-3</c:v>
                </c:pt>
                <c:pt idx="39">
                  <c:v>4.1877766954945377E-3</c:v>
                </c:pt>
                <c:pt idx="40">
                  <c:v>4.2664133592470958E-3</c:v>
                </c:pt>
                <c:pt idx="41">
                  <c:v>4.281433845581854E-3</c:v>
                </c:pt>
                <c:pt idx="42">
                  <c:v>4.2991050059756879E-3</c:v>
                </c:pt>
                <c:pt idx="43">
                  <c:v>4.3061734701332205E-3</c:v>
                </c:pt>
                <c:pt idx="44">
                  <c:v>4.5014397924850787E-3</c:v>
                </c:pt>
                <c:pt idx="45">
                  <c:v>4.5270629750561375E-3</c:v>
                </c:pt>
                <c:pt idx="46">
                  <c:v>4.5597546217847288E-3</c:v>
                </c:pt>
                <c:pt idx="47">
                  <c:v>4.7691578724516548E-3</c:v>
                </c:pt>
                <c:pt idx="48">
                  <c:v>4.8089179833377795E-3</c:v>
                </c:pt>
                <c:pt idx="49">
                  <c:v>4.8486780942239042E-3</c:v>
                </c:pt>
                <c:pt idx="50">
                  <c:v>4.8522123263026714E-3</c:v>
                </c:pt>
                <c:pt idx="51">
                  <c:v>4.9971158415321043E-3</c:v>
                </c:pt>
                <c:pt idx="52">
                  <c:v>5.0147870019259383E-3</c:v>
                </c:pt>
                <c:pt idx="53">
                  <c:v>5.2180053464550213E-3</c:v>
                </c:pt>
                <c:pt idx="54">
                  <c:v>5.3328678890149379E-3</c:v>
                </c:pt>
                <c:pt idx="55">
                  <c:v>5.4892576585003636E-3</c:v>
                </c:pt>
                <c:pt idx="56">
                  <c:v>5.6111886652178136E-3</c:v>
                </c:pt>
                <c:pt idx="57">
                  <c:v>5.6111886652178136E-3</c:v>
                </c:pt>
                <c:pt idx="58">
                  <c:v>5.8435644243967225E-3</c:v>
                </c:pt>
                <c:pt idx="59">
                  <c:v>5.8532835626133308E-3</c:v>
                </c:pt>
                <c:pt idx="60">
                  <c:v>5.9884679396261555E-3</c:v>
                </c:pt>
                <c:pt idx="61">
                  <c:v>6.0154164592267512E-3</c:v>
                </c:pt>
                <c:pt idx="62">
                  <c:v>6.0193924703153641E-3</c:v>
                </c:pt>
                <c:pt idx="63">
                  <c:v>6.0229267023941303E-3</c:v>
                </c:pt>
                <c:pt idx="64">
                  <c:v>6.028228050512281E-3</c:v>
                </c:pt>
                <c:pt idx="65">
                  <c:v>6.030878724571356E-3</c:v>
                </c:pt>
                <c:pt idx="66">
                  <c:v>6.0388307467485807E-3</c:v>
                </c:pt>
                <c:pt idx="67">
                  <c:v>6.0587108021916431E-3</c:v>
                </c:pt>
                <c:pt idx="68">
                  <c:v>6.0777072996150141E-3</c:v>
                </c:pt>
                <c:pt idx="69">
                  <c:v>6.1572275213872645E-3</c:v>
                </c:pt>
                <c:pt idx="70">
                  <c:v>6.2742989589964103E-3</c:v>
                </c:pt>
                <c:pt idx="71">
                  <c:v>6.3220110920597606E-3</c:v>
                </c:pt>
                <c:pt idx="72">
                  <c:v>6.3220110920597606E-3</c:v>
                </c:pt>
                <c:pt idx="73">
                  <c:v>6.3233364290892977E-3</c:v>
                </c:pt>
                <c:pt idx="74">
                  <c:v>6.3595623078966561E-3</c:v>
                </c:pt>
                <c:pt idx="75">
                  <c:v>6.3595623078966561E-3</c:v>
                </c:pt>
                <c:pt idx="76">
                  <c:v>6.3595623078966561E-3</c:v>
                </c:pt>
                <c:pt idx="77">
                  <c:v>6.3957881867040146E-3</c:v>
                </c:pt>
                <c:pt idx="78">
                  <c:v>6.5345067957956063E-3</c:v>
                </c:pt>
                <c:pt idx="79">
                  <c:v>6.5910545090558728E-3</c:v>
                </c:pt>
                <c:pt idx="80">
                  <c:v>6.6202119237056978E-3</c:v>
                </c:pt>
                <c:pt idx="81">
                  <c:v>6.6599720345918234E-3</c:v>
                </c:pt>
                <c:pt idx="82">
                  <c:v>6.6608555926115148E-3</c:v>
                </c:pt>
                <c:pt idx="83">
                  <c:v>6.797807085663723E-3</c:v>
                </c:pt>
                <c:pt idx="84">
                  <c:v>6.797807085663723E-3</c:v>
                </c:pt>
                <c:pt idx="85">
                  <c:v>6.8234302682347817E-3</c:v>
                </c:pt>
                <c:pt idx="86">
                  <c:v>6.8808615395147404E-3</c:v>
                </c:pt>
                <c:pt idx="87">
                  <c:v>6.8808615395147404E-3</c:v>
                </c:pt>
                <c:pt idx="88">
                  <c:v>6.8914642357510401E-3</c:v>
                </c:pt>
                <c:pt idx="89">
                  <c:v>6.9109025121842568E-3</c:v>
                </c:pt>
                <c:pt idx="90">
                  <c:v>6.9184127553516359E-3</c:v>
                </c:pt>
                <c:pt idx="91">
                  <c:v>6.9184127553516359E-3</c:v>
                </c:pt>
                <c:pt idx="92">
                  <c:v>6.9312243466371649E-3</c:v>
                </c:pt>
                <c:pt idx="93">
                  <c:v>7.0549224693939984E-3</c:v>
                </c:pt>
                <c:pt idx="94">
                  <c:v>7.1123537406739571E-3</c:v>
                </c:pt>
                <c:pt idx="95">
                  <c:v>7.1123537406739571E-3</c:v>
                </c:pt>
                <c:pt idx="96">
                  <c:v>7.1264906689890231E-3</c:v>
                </c:pt>
                <c:pt idx="97">
                  <c:v>7.1264906689890231E-3</c:v>
                </c:pt>
                <c:pt idx="98">
                  <c:v>7.5342526950767279E-3</c:v>
                </c:pt>
                <c:pt idx="99">
                  <c:v>7.5369033691358028E-3</c:v>
                </c:pt>
                <c:pt idx="100">
                  <c:v>7.5369033691358028E-3</c:v>
                </c:pt>
                <c:pt idx="101">
                  <c:v>7.5369033691358028E-3</c:v>
                </c:pt>
                <c:pt idx="102">
                  <c:v>7.551923855470561E-3</c:v>
                </c:pt>
                <c:pt idx="103">
                  <c:v>7.5545745295296368E-3</c:v>
                </c:pt>
                <c:pt idx="104">
                  <c:v>7.6243756130852779E-3</c:v>
                </c:pt>
                <c:pt idx="105">
                  <c:v>7.6257009501148158E-3</c:v>
                </c:pt>
                <c:pt idx="106">
                  <c:v>7.640721436449574E-3</c:v>
                </c:pt>
                <c:pt idx="107">
                  <c:v>7.640721436449574E-3</c:v>
                </c:pt>
                <c:pt idx="108">
                  <c:v>7.640721436449574E-3</c:v>
                </c:pt>
                <c:pt idx="109">
                  <c:v>7.6548583647646409E-3</c:v>
                </c:pt>
                <c:pt idx="110">
                  <c:v>7.6575090388237158E-3</c:v>
                </c:pt>
                <c:pt idx="111">
                  <c:v>7.6795979893160074E-3</c:v>
                </c:pt>
                <c:pt idx="112">
                  <c:v>7.7228923322808993E-3</c:v>
                </c:pt>
                <c:pt idx="113">
                  <c:v>7.8898847980026238E-3</c:v>
                </c:pt>
                <c:pt idx="114">
                  <c:v>7.9473160692825826E-3</c:v>
                </c:pt>
                <c:pt idx="115">
                  <c:v>8.0816168882757167E-3</c:v>
                </c:pt>
                <c:pt idx="116">
                  <c:v>8.1964794308356324E-3</c:v>
                </c:pt>
                <c:pt idx="117">
                  <c:v>8.2000136629143995E-3</c:v>
                </c:pt>
                <c:pt idx="118">
                  <c:v>8.3493349682422918E-3</c:v>
                </c:pt>
                <c:pt idx="119">
                  <c:v>8.3670061286361258E-3</c:v>
                </c:pt>
                <c:pt idx="120">
                  <c:v>8.3952799852662578E-3</c:v>
                </c:pt>
                <c:pt idx="121">
                  <c:v>8.5883374125688867E-3</c:v>
                </c:pt>
                <c:pt idx="122">
                  <c:v>8.6665322973116E-3</c:v>
                </c:pt>
                <c:pt idx="123">
                  <c:v>8.6956897119614251E-3</c:v>
                </c:pt>
                <c:pt idx="124">
                  <c:v>8.6965732699811164E-3</c:v>
                </c:pt>
                <c:pt idx="125">
                  <c:v>8.7098266402764919E-3</c:v>
                </c:pt>
                <c:pt idx="126">
                  <c:v>8.7098266402764919E-3</c:v>
                </c:pt>
                <c:pt idx="127">
                  <c:v>8.7120355353257212E-3</c:v>
                </c:pt>
                <c:pt idx="128">
                  <c:v>8.7226382315620209E-3</c:v>
                </c:pt>
                <c:pt idx="129">
                  <c:v>8.9002333935200469E-3</c:v>
                </c:pt>
                <c:pt idx="130">
                  <c:v>8.9209970069827997E-3</c:v>
                </c:pt>
                <c:pt idx="131">
                  <c:v>8.9271819131206426E-3</c:v>
                </c:pt>
                <c:pt idx="132">
                  <c:v>8.9505962006424713E-3</c:v>
                </c:pt>
                <c:pt idx="133">
                  <c:v>8.9634077919280002E-3</c:v>
                </c:pt>
                <c:pt idx="134">
                  <c:v>8.9669420240067674E-3</c:v>
                </c:pt>
                <c:pt idx="135">
                  <c:v>9.1202393404232716E-3</c:v>
                </c:pt>
                <c:pt idx="136">
                  <c:v>9.1445371859647934E-3</c:v>
                </c:pt>
                <c:pt idx="137">
                  <c:v>9.1692768105161582E-3</c:v>
                </c:pt>
                <c:pt idx="138">
                  <c:v>9.180763064772151E-3</c:v>
                </c:pt>
                <c:pt idx="139">
                  <c:v>9.180763064772151E-3</c:v>
                </c:pt>
                <c:pt idx="140">
                  <c:v>9.1913657610084507E-3</c:v>
                </c:pt>
                <c:pt idx="141">
                  <c:v>9.21257115348105E-3</c:v>
                </c:pt>
                <c:pt idx="142">
                  <c:v>9.2311258718945754E-3</c:v>
                </c:pt>
                <c:pt idx="143">
                  <c:v>9.2523312643671765E-3</c:v>
                </c:pt>
                <c:pt idx="144">
                  <c:v>9.2523312643671765E-3</c:v>
                </c:pt>
                <c:pt idx="145">
                  <c:v>9.2558654964459419E-3</c:v>
                </c:pt>
                <c:pt idx="146">
                  <c:v>9.2558654964459419E-3</c:v>
                </c:pt>
                <c:pt idx="147">
                  <c:v>9.2558654964459419E-3</c:v>
                </c:pt>
                <c:pt idx="148">
                  <c:v>9.2558654964459419E-3</c:v>
                </c:pt>
                <c:pt idx="149">
                  <c:v>9.2629339606034762E-3</c:v>
                </c:pt>
                <c:pt idx="150">
                  <c:v>9.2629339606034762E-3</c:v>
                </c:pt>
                <c:pt idx="151">
                  <c:v>9.2629339606034762E-3</c:v>
                </c:pt>
                <c:pt idx="152">
                  <c:v>9.2629339606034762E-3</c:v>
                </c:pt>
                <c:pt idx="153">
                  <c:v>9.3362692762378845E-3</c:v>
                </c:pt>
                <c:pt idx="154">
                  <c:v>9.474104327309784E-3</c:v>
                </c:pt>
                <c:pt idx="155">
                  <c:v>9.4767550013688598E-3</c:v>
                </c:pt>
                <c:pt idx="156">
                  <c:v>9.4931008247331541E-3</c:v>
                </c:pt>
                <c:pt idx="157">
                  <c:v>9.4944261617626938E-3</c:v>
                </c:pt>
                <c:pt idx="158">
                  <c:v>9.5014946259202263E-3</c:v>
                </c:pt>
                <c:pt idx="159">
                  <c:v>9.5244671344322102E-3</c:v>
                </c:pt>
                <c:pt idx="160">
                  <c:v>9.5271178084912842E-3</c:v>
                </c:pt>
                <c:pt idx="161">
                  <c:v>9.5355116096783547E-3</c:v>
                </c:pt>
                <c:pt idx="162">
                  <c:v>9.680856903917635E-3</c:v>
                </c:pt>
                <c:pt idx="163">
                  <c:v>9.6985280643114673E-3</c:v>
                </c:pt>
                <c:pt idx="164">
                  <c:v>9.7232676888628355E-3</c:v>
                </c:pt>
                <c:pt idx="165">
                  <c:v>9.7294525950006767E-3</c:v>
                </c:pt>
                <c:pt idx="166">
                  <c:v>9.7294525950006767E-3</c:v>
                </c:pt>
                <c:pt idx="167">
                  <c:v>9.7400552912369764E-3</c:v>
                </c:pt>
                <c:pt idx="168">
                  <c:v>9.7594935676701931E-3</c:v>
                </c:pt>
                <c:pt idx="169">
                  <c:v>9.7594935676701931E-3</c:v>
                </c:pt>
                <c:pt idx="170">
                  <c:v>9.9149997791359266E-3</c:v>
                </c:pt>
                <c:pt idx="171">
                  <c:v>9.9194175692343851E-3</c:v>
                </c:pt>
                <c:pt idx="172">
                  <c:v>9.9503420999235929E-3</c:v>
                </c:pt>
                <c:pt idx="173">
                  <c:v>1.0005122697144476E-2</c:v>
                </c:pt>
                <c:pt idx="174">
                  <c:v>1.0037814343873068E-2</c:v>
                </c:pt>
                <c:pt idx="175">
                  <c:v>1.0180067185043426E-2</c:v>
                </c:pt>
                <c:pt idx="176">
                  <c:v>1.0215409505831094E-2</c:v>
                </c:pt>
                <c:pt idx="177">
                  <c:v>1.0218943737909859E-2</c:v>
                </c:pt>
                <c:pt idx="178">
                  <c:v>1.0239265572362769E-2</c:v>
                </c:pt>
                <c:pt idx="179">
                  <c:v>1.0239265572362769E-2</c:v>
                </c:pt>
                <c:pt idx="180">
                  <c:v>1.0255169616717219E-2</c:v>
                </c:pt>
                <c:pt idx="181">
                  <c:v>1.043629901075401E-2</c:v>
                </c:pt>
                <c:pt idx="182">
                  <c:v>1.043629901075401E-2</c:v>
                </c:pt>
                <c:pt idx="183">
                  <c:v>1.0456620845206918E-2</c:v>
                </c:pt>
                <c:pt idx="184">
                  <c:v>1.0457504403226611E-2</c:v>
                </c:pt>
                <c:pt idx="185">
                  <c:v>1.0497264514112734E-2</c:v>
                </c:pt>
                <c:pt idx="186">
                  <c:v>1.0497264514112734E-2</c:v>
                </c:pt>
                <c:pt idx="187">
                  <c:v>1.0511401442427803E-2</c:v>
                </c:pt>
                <c:pt idx="188">
                  <c:v>1.0553812227373002E-2</c:v>
                </c:pt>
                <c:pt idx="189">
                  <c:v>1.0700482858641818E-2</c:v>
                </c:pt>
                <c:pt idx="190">
                  <c:v>1.0700482858641818E-2</c:v>
                </c:pt>
                <c:pt idx="191">
                  <c:v>1.0713736228937194E-2</c:v>
                </c:pt>
                <c:pt idx="192">
                  <c:v>1.0742010085567327E-2</c:v>
                </c:pt>
                <c:pt idx="193">
                  <c:v>1.0772051058236844E-2</c:v>
                </c:pt>
                <c:pt idx="194">
                  <c:v>1.0789722218630678E-2</c:v>
                </c:pt>
                <c:pt idx="195">
                  <c:v>1.0789722218630678E-2</c:v>
                </c:pt>
                <c:pt idx="196">
                  <c:v>1.0953180452273635E-2</c:v>
                </c:pt>
                <c:pt idx="197">
                  <c:v>1.0953180452273635E-2</c:v>
                </c:pt>
                <c:pt idx="198">
                  <c:v>1.1065834099784323E-2</c:v>
                </c:pt>
                <c:pt idx="199">
                  <c:v>1.1227966996397745E-2</c:v>
                </c:pt>
                <c:pt idx="200">
                  <c:v>1.1227966996397745E-2</c:v>
                </c:pt>
                <c:pt idx="201">
                  <c:v>1.1227966996397745E-2</c:v>
                </c:pt>
                <c:pt idx="202">
                  <c:v>1.1492592623295399E-2</c:v>
                </c:pt>
                <c:pt idx="203">
                  <c:v>1.149568507636432E-2</c:v>
                </c:pt>
                <c:pt idx="204">
                  <c:v>1.149568507636432E-2</c:v>
                </c:pt>
                <c:pt idx="205">
                  <c:v>1.1755451134153671E-2</c:v>
                </c:pt>
                <c:pt idx="206">
                  <c:v>1.1755451134153671E-2</c:v>
                </c:pt>
                <c:pt idx="207">
                  <c:v>1.1766053830389971E-2</c:v>
                </c:pt>
                <c:pt idx="208">
                  <c:v>1.1819950869591162E-2</c:v>
                </c:pt>
                <c:pt idx="209">
                  <c:v>1.1819950869591162E-2</c:v>
                </c:pt>
                <c:pt idx="210">
                  <c:v>1.1849108284240987E-2</c:v>
                </c:pt>
                <c:pt idx="211">
                  <c:v>1.1849108284240987E-2</c:v>
                </c:pt>
                <c:pt idx="212">
                  <c:v>1.2001963821647645E-2</c:v>
                </c:pt>
                <c:pt idx="213">
                  <c:v>1.2001963821647645E-2</c:v>
                </c:pt>
                <c:pt idx="214">
                  <c:v>1.2030237678277779E-2</c:v>
                </c:pt>
                <c:pt idx="215">
                  <c:v>1.2033771910356546E-2</c:v>
                </c:pt>
                <c:pt idx="216">
                  <c:v>1.2033771910356546E-2</c:v>
                </c:pt>
                <c:pt idx="217">
                  <c:v>1.2265264111515763E-2</c:v>
                </c:pt>
                <c:pt idx="218">
                  <c:v>1.2300606432303428E-2</c:v>
                </c:pt>
                <c:pt idx="219">
                  <c:v>1.2300606432303428E-2</c:v>
                </c:pt>
                <c:pt idx="220">
                  <c:v>1.2318277592697262E-2</c:v>
                </c:pt>
                <c:pt idx="221">
                  <c:v>1.2318277592697262E-2</c:v>
                </c:pt>
                <c:pt idx="222">
                  <c:v>1.2321811824776029E-2</c:v>
                </c:pt>
                <c:pt idx="223">
                  <c:v>1.2321811824776029E-2</c:v>
                </c:pt>
                <c:pt idx="224">
                  <c:v>1.2325346056854796E-2</c:v>
                </c:pt>
                <c:pt idx="225">
                  <c:v>1.2340366543189554E-2</c:v>
                </c:pt>
                <c:pt idx="226">
                  <c:v>1.2340366543189554E-2</c:v>
                </c:pt>
                <c:pt idx="227">
                  <c:v>1.2347435007347089E-2</c:v>
                </c:pt>
                <c:pt idx="228">
                  <c:v>1.2347435007347089E-2</c:v>
                </c:pt>
                <c:pt idx="229">
                  <c:v>1.2354503471504621E-2</c:v>
                </c:pt>
                <c:pt idx="230">
                  <c:v>1.2625755783549963E-2</c:v>
                </c:pt>
                <c:pt idx="231">
                  <c:v>1.2746803232247722E-2</c:v>
                </c:pt>
                <c:pt idx="232">
                  <c:v>1.2779494878976312E-2</c:v>
                </c:pt>
                <c:pt idx="233">
                  <c:v>1.2793631807291379E-2</c:v>
                </c:pt>
                <c:pt idx="234">
                  <c:v>1.2814837199763979E-2</c:v>
                </c:pt>
                <c:pt idx="235">
                  <c:v>1.2867850680945481E-2</c:v>
                </c:pt>
                <c:pt idx="236">
                  <c:v>1.3049863633001963E-2</c:v>
                </c:pt>
                <c:pt idx="237">
                  <c:v>1.338208144840603E-2</c:v>
                </c:pt>
                <c:pt idx="238">
                  <c:v>1.3406821072957396E-2</c:v>
                </c:pt>
                <c:pt idx="239">
                  <c:v>1.361003941748648E-2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97-44E1-B49B-7C8D275E2D7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Active!$R$21:$R$981</c:f>
              <c:numCache>
                <c:formatCode>General</c:formatCode>
                <c:ptCount val="961"/>
                <c:pt idx="9">
                  <c:v>8.6690550000639632E-2</c:v>
                </c:pt>
                <c:pt idx="12">
                  <c:v>9.4813299998349976E-2</c:v>
                </c:pt>
                <c:pt idx="60">
                  <c:v>-8.7616999997408129E-2</c:v>
                </c:pt>
                <c:pt idx="61">
                  <c:v>-4.8734249998233281E-2</c:v>
                </c:pt>
                <c:pt idx="62">
                  <c:v>0.28662549999717157</c:v>
                </c:pt>
                <c:pt idx="63">
                  <c:v>-0.24401475000195205</c:v>
                </c:pt>
                <c:pt idx="65">
                  <c:v>0.14188699999795062</c:v>
                </c:pt>
                <c:pt idx="66">
                  <c:v>-6.5393500008212868E-2</c:v>
                </c:pt>
                <c:pt idx="67">
                  <c:v>-0.17959474999952363</c:v>
                </c:pt>
                <c:pt idx="70">
                  <c:v>0.26846724999631988</c:v>
                </c:pt>
                <c:pt idx="98">
                  <c:v>-7.340975000988692E-2</c:v>
                </c:pt>
                <c:pt idx="99">
                  <c:v>8.3096750000549946E-2</c:v>
                </c:pt>
                <c:pt idx="100">
                  <c:v>9.1396750001877081E-2</c:v>
                </c:pt>
                <c:pt idx="101">
                  <c:v>0.12259674999950221</c:v>
                </c:pt>
                <c:pt idx="102">
                  <c:v>4.4300249996013008E-2</c:v>
                </c:pt>
                <c:pt idx="103">
                  <c:v>4.8174874995311256E-2</c:v>
                </c:pt>
                <c:pt idx="104">
                  <c:v>-0.30941407500358764</c:v>
                </c:pt>
                <c:pt idx="121">
                  <c:v>-0.30558049999672221</c:v>
                </c:pt>
                <c:pt idx="136">
                  <c:v>-6.2211000011302531E-2</c:v>
                </c:pt>
                <c:pt idx="153">
                  <c:v>0.23029249983665068</c:v>
                </c:pt>
                <c:pt idx="161">
                  <c:v>-0.26054450000083307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97-44E1-B49B-7C8D275E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84728"/>
        <c:axId val="1"/>
      </c:scatterChart>
      <c:valAx>
        <c:axId val="69758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81578947368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8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18421052631579"/>
          <c:y val="0.92024539877300615"/>
          <c:w val="0.771381578947368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Aur - Sine Fit to Residuals</a:t>
            </a:r>
          </a:p>
        </c:rich>
      </c:tx>
      <c:layout>
        <c:manualLayout>
          <c:xMode val="edge"/>
          <c:yMode val="edge"/>
          <c:x val="0.308724832214765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457831325301204"/>
          <c:w val="0.80201342281879195"/>
          <c:h val="0.63554216867469882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Flattened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6">
                    <c:v>2.0000000000000001E-4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4.0000000000000001E-3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1.8E-3</c:v>
                  </c:pt>
                  <c:pt idx="84">
                    <c:v>5.9999999999999995E-4</c:v>
                  </c:pt>
                  <c:pt idx="85">
                    <c:v>4.0000000000000001E-3</c:v>
                  </c:pt>
                  <c:pt idx="87">
                    <c:v>1E-4</c:v>
                  </c:pt>
                  <c:pt idx="88">
                    <c:v>4.0000000000000001E-3</c:v>
                  </c:pt>
                  <c:pt idx="89">
                    <c:v>6.8999999999999997E-4</c:v>
                  </c:pt>
                  <c:pt idx="91">
                    <c:v>2.9999999999999997E-4</c:v>
                  </c:pt>
                  <c:pt idx="92">
                    <c:v>7.0000000000000001E-3</c:v>
                  </c:pt>
                  <c:pt idx="93">
                    <c:v>4.0000000000000001E-3</c:v>
                  </c:pt>
                  <c:pt idx="95">
                    <c:v>5.9999999999999995E-4</c:v>
                  </c:pt>
                  <c:pt idx="97">
                    <c:v>1E-4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1.9E-3</c:v>
                  </c:pt>
                  <c:pt idx="104">
                    <c:v>2.2000000000000001E-3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2.0999999999999999E-3</c:v>
                  </c:pt>
                  <c:pt idx="111">
                    <c:v>1.5E-3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19">
                    <c:v>5.0000000000000001E-3</c:v>
                  </c:pt>
                  <c:pt idx="120">
                    <c:v>1E-4</c:v>
                  </c:pt>
                  <c:pt idx="121">
                    <c:v>0</c:v>
                  </c:pt>
                  <c:pt idx="122">
                    <c:v>5.0000000000000001E-3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5.9999999999999995E-4</c:v>
                  </c:pt>
                  <c:pt idx="126">
                    <c:v>3.5000000000000001E-3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3.3E-3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5.9999999999999995E-4</c:v>
                  </c:pt>
                  <c:pt idx="141">
                    <c:v>1E-3</c:v>
                  </c:pt>
                  <c:pt idx="142">
                    <c:v>2.0000000000000001E-4</c:v>
                  </c:pt>
                  <c:pt idx="143">
                    <c:v>8.9999999999999998E-4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6.9999999999999999E-4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4.0000000000000002E-4</c:v>
                  </c:pt>
                  <c:pt idx="162">
                    <c:v>8.0000000000000004E-4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1.2E-4</c:v>
                  </c:pt>
                  <c:pt idx="170">
                    <c:v>4.0000000000000002E-4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5.9999999999999995E-4</c:v>
                  </c:pt>
                  <c:pt idx="176">
                    <c:v>4.0000000000000002E-4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2.9999999999999997E-4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4.8000000000000001E-4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1.1E-4</c:v>
                  </c:pt>
                  <c:pt idx="196">
                    <c:v>8.0000000000000007E-5</c:v>
                  </c:pt>
                  <c:pt idx="197">
                    <c:v>1E-4</c:v>
                  </c:pt>
                  <c:pt idx="198">
                    <c:v>6.8999999999999999E-3</c:v>
                  </c:pt>
                  <c:pt idx="199">
                    <c:v>2.0000000000000002E-5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1.2999999999999999E-4</c:v>
                  </c:pt>
                  <c:pt idx="205">
                    <c:v>1E-4</c:v>
                  </c:pt>
                  <c:pt idx="206">
                    <c:v>1.2999999999999999E-4</c:v>
                  </c:pt>
                  <c:pt idx="207">
                    <c:v>1.1E-4</c:v>
                  </c:pt>
                  <c:pt idx="208">
                    <c:v>1E-4</c:v>
                  </c:pt>
                  <c:pt idx="209">
                    <c:v>1.1E-4</c:v>
                  </c:pt>
                  <c:pt idx="210">
                    <c:v>2.0000000000000001E-4</c:v>
                  </c:pt>
                  <c:pt idx="211">
                    <c:v>1.8000000000000001E-4</c:v>
                  </c:pt>
                  <c:pt idx="212">
                    <c:v>8.0000000000000007E-5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1.2999999999999999E-4</c:v>
                  </c:pt>
                  <c:pt idx="217">
                    <c:v>2.0000000000000001E-4</c:v>
                  </c:pt>
                  <c:pt idx="218">
                    <c:v>8.0000000000000007E-5</c:v>
                  </c:pt>
                  <c:pt idx="219">
                    <c:v>1E-4</c:v>
                  </c:pt>
                  <c:pt idx="220">
                    <c:v>1.2999999999999999E-4</c:v>
                  </c:pt>
                  <c:pt idx="221">
                    <c:v>2.0000000000000001E-4</c:v>
                  </c:pt>
                  <c:pt idx="222">
                    <c:v>5.0000000000000002E-5</c:v>
                  </c:pt>
                  <c:pt idx="223">
                    <c:v>1E-4</c:v>
                  </c:pt>
                  <c:pt idx="224">
                    <c:v>1.2E-4</c:v>
                  </c:pt>
                  <c:pt idx="225">
                    <c:v>5.0000000000000002E-5</c:v>
                  </c:pt>
                  <c:pt idx="226">
                    <c:v>1E-4</c:v>
                  </c:pt>
                  <c:pt idx="227">
                    <c:v>5.0000000000000002E-5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5.9999999999999995E-4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7.0000000000000001E-3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7.0000000000000001E-3</c:v>
                  </c:pt>
                  <c:pt idx="70">
                    <c:v>0</c:v>
                  </c:pt>
                  <c:pt idx="72">
                    <c:v>6.9999999999999999E-4</c:v>
                  </c:pt>
                  <c:pt idx="73">
                    <c:v>8.0000000000000002E-3</c:v>
                  </c:pt>
                  <c:pt idx="76">
                    <c:v>2.0000000000000001E-4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4.0000000000000001E-3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1.8E-3</c:v>
                  </c:pt>
                  <c:pt idx="84">
                    <c:v>5.9999999999999995E-4</c:v>
                  </c:pt>
                  <c:pt idx="85">
                    <c:v>4.0000000000000001E-3</c:v>
                  </c:pt>
                  <c:pt idx="87">
                    <c:v>1E-4</c:v>
                  </c:pt>
                  <c:pt idx="88">
                    <c:v>4.0000000000000001E-3</c:v>
                  </c:pt>
                  <c:pt idx="89">
                    <c:v>6.8999999999999997E-4</c:v>
                  </c:pt>
                  <c:pt idx="91">
                    <c:v>2.9999999999999997E-4</c:v>
                  </c:pt>
                  <c:pt idx="92">
                    <c:v>7.0000000000000001E-3</c:v>
                  </c:pt>
                  <c:pt idx="93">
                    <c:v>4.0000000000000001E-3</c:v>
                  </c:pt>
                  <c:pt idx="95">
                    <c:v>5.9999999999999995E-4</c:v>
                  </c:pt>
                  <c:pt idx="97">
                    <c:v>1E-4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1.9E-3</c:v>
                  </c:pt>
                  <c:pt idx="104">
                    <c:v>2.2000000000000001E-3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2.0999999999999999E-3</c:v>
                  </c:pt>
                  <c:pt idx="111">
                    <c:v>1.5E-3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19">
                    <c:v>5.0000000000000001E-3</c:v>
                  </c:pt>
                  <c:pt idx="120">
                    <c:v>1E-4</c:v>
                  </c:pt>
                  <c:pt idx="121">
                    <c:v>0</c:v>
                  </c:pt>
                  <c:pt idx="122">
                    <c:v>5.0000000000000001E-3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5.9999999999999995E-4</c:v>
                  </c:pt>
                  <c:pt idx="126">
                    <c:v>3.5000000000000001E-3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3.3E-3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5.9999999999999995E-4</c:v>
                  </c:pt>
                  <c:pt idx="141">
                    <c:v>1E-3</c:v>
                  </c:pt>
                  <c:pt idx="142">
                    <c:v>2.0000000000000001E-4</c:v>
                  </c:pt>
                  <c:pt idx="143">
                    <c:v>8.9999999999999998E-4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6.9999999999999999E-4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4.0000000000000002E-4</c:v>
                  </c:pt>
                  <c:pt idx="162">
                    <c:v>8.0000000000000004E-4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1.2E-4</c:v>
                  </c:pt>
                  <c:pt idx="170">
                    <c:v>4.0000000000000002E-4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5.9999999999999995E-4</c:v>
                  </c:pt>
                  <c:pt idx="176">
                    <c:v>4.0000000000000002E-4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2.9999999999999997E-4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4.8000000000000001E-4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1.1E-4</c:v>
                  </c:pt>
                  <c:pt idx="196">
                    <c:v>8.0000000000000007E-5</c:v>
                  </c:pt>
                  <c:pt idx="197">
                    <c:v>1E-4</c:v>
                  </c:pt>
                  <c:pt idx="198">
                    <c:v>6.8999999999999999E-3</c:v>
                  </c:pt>
                  <c:pt idx="199">
                    <c:v>2.0000000000000002E-5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1.2999999999999999E-4</c:v>
                  </c:pt>
                  <c:pt idx="205">
                    <c:v>1E-4</c:v>
                  </c:pt>
                  <c:pt idx="206">
                    <c:v>1.2999999999999999E-4</c:v>
                  </c:pt>
                  <c:pt idx="207">
                    <c:v>1.1E-4</c:v>
                  </c:pt>
                  <c:pt idx="208">
                    <c:v>1E-4</c:v>
                  </c:pt>
                  <c:pt idx="209">
                    <c:v>1.1E-4</c:v>
                  </c:pt>
                  <c:pt idx="210">
                    <c:v>2.0000000000000001E-4</c:v>
                  </c:pt>
                  <c:pt idx="211">
                    <c:v>1.8000000000000001E-4</c:v>
                  </c:pt>
                  <c:pt idx="212">
                    <c:v>8.0000000000000007E-5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1.2999999999999999E-4</c:v>
                  </c:pt>
                  <c:pt idx="217">
                    <c:v>2.0000000000000001E-4</c:v>
                  </c:pt>
                  <c:pt idx="218">
                    <c:v>8.0000000000000007E-5</c:v>
                  </c:pt>
                  <c:pt idx="219">
                    <c:v>1E-4</c:v>
                  </c:pt>
                  <c:pt idx="220">
                    <c:v>1.2999999999999999E-4</c:v>
                  </c:pt>
                  <c:pt idx="221">
                    <c:v>2.0000000000000001E-4</c:v>
                  </c:pt>
                  <c:pt idx="222">
                    <c:v>5.0000000000000002E-5</c:v>
                  </c:pt>
                  <c:pt idx="223">
                    <c:v>1E-4</c:v>
                  </c:pt>
                  <c:pt idx="224">
                    <c:v>1.2E-4</c:v>
                  </c:pt>
                  <c:pt idx="225">
                    <c:v>5.0000000000000002E-5</c:v>
                  </c:pt>
                  <c:pt idx="226">
                    <c:v>1E-4</c:v>
                  </c:pt>
                  <c:pt idx="227">
                    <c:v>5.0000000000000002E-5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5.9999999999999995E-4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-13766</c:v>
                </c:pt>
                <c:pt idx="1">
                  <c:v>-9505</c:v>
                </c:pt>
                <c:pt idx="2">
                  <c:v>-6993</c:v>
                </c:pt>
                <c:pt idx="3">
                  <c:v>-6154</c:v>
                </c:pt>
                <c:pt idx="4">
                  <c:v>-6154</c:v>
                </c:pt>
                <c:pt idx="5">
                  <c:v>-5831</c:v>
                </c:pt>
                <c:pt idx="6">
                  <c:v>-5691</c:v>
                </c:pt>
                <c:pt idx="7">
                  <c:v>-5671</c:v>
                </c:pt>
                <c:pt idx="8">
                  <c:v>-5311</c:v>
                </c:pt>
                <c:pt idx="9">
                  <c:v>-5311</c:v>
                </c:pt>
                <c:pt idx="10">
                  <c:v>-5266</c:v>
                </c:pt>
                <c:pt idx="11">
                  <c:v>-5266</c:v>
                </c:pt>
                <c:pt idx="12">
                  <c:v>-5266</c:v>
                </c:pt>
                <c:pt idx="13">
                  <c:v>-4988</c:v>
                </c:pt>
                <c:pt idx="14">
                  <c:v>-4955</c:v>
                </c:pt>
                <c:pt idx="15">
                  <c:v>-4951</c:v>
                </c:pt>
                <c:pt idx="16">
                  <c:v>-4738</c:v>
                </c:pt>
                <c:pt idx="17">
                  <c:v>-4722</c:v>
                </c:pt>
                <c:pt idx="18">
                  <c:v>-4701</c:v>
                </c:pt>
                <c:pt idx="19">
                  <c:v>-4656</c:v>
                </c:pt>
                <c:pt idx="20">
                  <c:v>-4471</c:v>
                </c:pt>
                <c:pt idx="21">
                  <c:v>-4431</c:v>
                </c:pt>
                <c:pt idx="22">
                  <c:v>-4407</c:v>
                </c:pt>
                <c:pt idx="23">
                  <c:v>-4382</c:v>
                </c:pt>
                <c:pt idx="24">
                  <c:v>-3826</c:v>
                </c:pt>
                <c:pt idx="25">
                  <c:v>-3821</c:v>
                </c:pt>
                <c:pt idx="26">
                  <c:v>-3821</c:v>
                </c:pt>
                <c:pt idx="27">
                  <c:v>-3789</c:v>
                </c:pt>
                <c:pt idx="28">
                  <c:v>-3576</c:v>
                </c:pt>
                <c:pt idx="29">
                  <c:v>-3535</c:v>
                </c:pt>
                <c:pt idx="30">
                  <c:v>-3482</c:v>
                </c:pt>
                <c:pt idx="31">
                  <c:v>-3240</c:v>
                </c:pt>
                <c:pt idx="32">
                  <c:v>-3047</c:v>
                </c:pt>
                <c:pt idx="33">
                  <c:v>-3011</c:v>
                </c:pt>
                <c:pt idx="34">
                  <c:v>-2716</c:v>
                </c:pt>
                <c:pt idx="35">
                  <c:v>-2716</c:v>
                </c:pt>
                <c:pt idx="36">
                  <c:v>-2716</c:v>
                </c:pt>
                <c:pt idx="37">
                  <c:v>-2696</c:v>
                </c:pt>
                <c:pt idx="38">
                  <c:v>-2675</c:v>
                </c:pt>
                <c:pt idx="39">
                  <c:v>-2458</c:v>
                </c:pt>
                <c:pt idx="40">
                  <c:v>-2369</c:v>
                </c:pt>
                <c:pt idx="41">
                  <c:v>-2352</c:v>
                </c:pt>
                <c:pt idx="42">
                  <c:v>-2332</c:v>
                </c:pt>
                <c:pt idx="43">
                  <c:v>-2324</c:v>
                </c:pt>
                <c:pt idx="44">
                  <c:v>-2103</c:v>
                </c:pt>
                <c:pt idx="45">
                  <c:v>-2074</c:v>
                </c:pt>
                <c:pt idx="46">
                  <c:v>-2037</c:v>
                </c:pt>
                <c:pt idx="47">
                  <c:v>-1800</c:v>
                </c:pt>
                <c:pt idx="48">
                  <c:v>-1755</c:v>
                </c:pt>
                <c:pt idx="49">
                  <c:v>-1710</c:v>
                </c:pt>
                <c:pt idx="50">
                  <c:v>-1706</c:v>
                </c:pt>
                <c:pt idx="51">
                  <c:v>-1542</c:v>
                </c:pt>
                <c:pt idx="52">
                  <c:v>-1522</c:v>
                </c:pt>
                <c:pt idx="53">
                  <c:v>-1292</c:v>
                </c:pt>
                <c:pt idx="54">
                  <c:v>-1162</c:v>
                </c:pt>
                <c:pt idx="55">
                  <c:v>-985</c:v>
                </c:pt>
                <c:pt idx="56">
                  <c:v>-847</c:v>
                </c:pt>
                <c:pt idx="57">
                  <c:v>-847</c:v>
                </c:pt>
                <c:pt idx="58">
                  <c:v>-584</c:v>
                </c:pt>
                <c:pt idx="59">
                  <c:v>-573</c:v>
                </c:pt>
                <c:pt idx="60">
                  <c:v>-420</c:v>
                </c:pt>
                <c:pt idx="61">
                  <c:v>-389.5</c:v>
                </c:pt>
                <c:pt idx="62">
                  <c:v>-385</c:v>
                </c:pt>
                <c:pt idx="63">
                  <c:v>-381</c:v>
                </c:pt>
                <c:pt idx="64">
                  <c:v>-375</c:v>
                </c:pt>
                <c:pt idx="65">
                  <c:v>-372</c:v>
                </c:pt>
                <c:pt idx="66">
                  <c:v>-363</c:v>
                </c:pt>
                <c:pt idx="67">
                  <c:v>-340.5</c:v>
                </c:pt>
                <c:pt idx="68">
                  <c:v>-319</c:v>
                </c:pt>
                <c:pt idx="69">
                  <c:v>-229</c:v>
                </c:pt>
                <c:pt idx="70">
                  <c:v>-96.5</c:v>
                </c:pt>
                <c:pt idx="71">
                  <c:v>-42.5</c:v>
                </c:pt>
                <c:pt idx="72">
                  <c:v>-42.5</c:v>
                </c:pt>
                <c:pt idx="73">
                  <c:v>-41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41</c:v>
                </c:pt>
                <c:pt idx="78">
                  <c:v>198</c:v>
                </c:pt>
                <c:pt idx="79">
                  <c:v>262</c:v>
                </c:pt>
                <c:pt idx="80">
                  <c:v>295</c:v>
                </c:pt>
                <c:pt idx="81">
                  <c:v>340</c:v>
                </c:pt>
                <c:pt idx="82">
                  <c:v>341</c:v>
                </c:pt>
                <c:pt idx="83">
                  <c:v>496</c:v>
                </c:pt>
                <c:pt idx="84">
                  <c:v>496</c:v>
                </c:pt>
                <c:pt idx="85">
                  <c:v>525</c:v>
                </c:pt>
                <c:pt idx="86">
                  <c:v>590</c:v>
                </c:pt>
                <c:pt idx="87">
                  <c:v>590</c:v>
                </c:pt>
                <c:pt idx="88">
                  <c:v>602</c:v>
                </c:pt>
                <c:pt idx="89">
                  <c:v>624</c:v>
                </c:pt>
                <c:pt idx="90">
                  <c:v>632.5</c:v>
                </c:pt>
                <c:pt idx="91">
                  <c:v>632.5</c:v>
                </c:pt>
                <c:pt idx="92">
                  <c:v>647</c:v>
                </c:pt>
                <c:pt idx="93">
                  <c:v>787</c:v>
                </c:pt>
                <c:pt idx="94">
                  <c:v>852</c:v>
                </c:pt>
                <c:pt idx="95">
                  <c:v>852</c:v>
                </c:pt>
                <c:pt idx="96">
                  <c:v>868</c:v>
                </c:pt>
                <c:pt idx="97">
                  <c:v>868</c:v>
                </c:pt>
                <c:pt idx="98">
                  <c:v>1329.5</c:v>
                </c:pt>
                <c:pt idx="99">
                  <c:v>1332.5</c:v>
                </c:pt>
                <c:pt idx="100">
                  <c:v>1332.5</c:v>
                </c:pt>
                <c:pt idx="101">
                  <c:v>1332.5</c:v>
                </c:pt>
                <c:pt idx="102">
                  <c:v>1349.5</c:v>
                </c:pt>
                <c:pt idx="103">
                  <c:v>1352.5</c:v>
                </c:pt>
                <c:pt idx="104">
                  <c:v>1431.5</c:v>
                </c:pt>
                <c:pt idx="105">
                  <c:v>1433</c:v>
                </c:pt>
                <c:pt idx="106">
                  <c:v>1450</c:v>
                </c:pt>
                <c:pt idx="107">
                  <c:v>1450</c:v>
                </c:pt>
                <c:pt idx="108">
                  <c:v>1450</c:v>
                </c:pt>
                <c:pt idx="109">
                  <c:v>1466</c:v>
                </c:pt>
                <c:pt idx="110">
                  <c:v>1469</c:v>
                </c:pt>
                <c:pt idx="111">
                  <c:v>1494</c:v>
                </c:pt>
                <c:pt idx="112">
                  <c:v>1543</c:v>
                </c:pt>
                <c:pt idx="113">
                  <c:v>1732</c:v>
                </c:pt>
                <c:pt idx="114">
                  <c:v>1797</c:v>
                </c:pt>
                <c:pt idx="115">
                  <c:v>1949</c:v>
                </c:pt>
                <c:pt idx="116">
                  <c:v>2079</c:v>
                </c:pt>
                <c:pt idx="117">
                  <c:v>2083</c:v>
                </c:pt>
                <c:pt idx="118">
                  <c:v>2252</c:v>
                </c:pt>
                <c:pt idx="119">
                  <c:v>2272</c:v>
                </c:pt>
                <c:pt idx="120">
                  <c:v>2304</c:v>
                </c:pt>
                <c:pt idx="121">
                  <c:v>2522.5</c:v>
                </c:pt>
                <c:pt idx="122">
                  <c:v>2611</c:v>
                </c:pt>
                <c:pt idx="123">
                  <c:v>2644</c:v>
                </c:pt>
                <c:pt idx="124">
                  <c:v>2645</c:v>
                </c:pt>
                <c:pt idx="125">
                  <c:v>2660</c:v>
                </c:pt>
                <c:pt idx="126">
                  <c:v>2660</c:v>
                </c:pt>
                <c:pt idx="127">
                  <c:v>2662.5</c:v>
                </c:pt>
                <c:pt idx="128">
                  <c:v>2674.5</c:v>
                </c:pt>
                <c:pt idx="129">
                  <c:v>2875.5</c:v>
                </c:pt>
                <c:pt idx="130">
                  <c:v>2899</c:v>
                </c:pt>
                <c:pt idx="131">
                  <c:v>2906</c:v>
                </c:pt>
                <c:pt idx="132">
                  <c:v>2932.5</c:v>
                </c:pt>
                <c:pt idx="133">
                  <c:v>2947</c:v>
                </c:pt>
                <c:pt idx="134">
                  <c:v>2951</c:v>
                </c:pt>
                <c:pt idx="135">
                  <c:v>3124.5</c:v>
                </c:pt>
                <c:pt idx="136">
                  <c:v>3152</c:v>
                </c:pt>
                <c:pt idx="137">
                  <c:v>3180</c:v>
                </c:pt>
                <c:pt idx="138">
                  <c:v>3193</c:v>
                </c:pt>
                <c:pt idx="139">
                  <c:v>3193</c:v>
                </c:pt>
                <c:pt idx="140">
                  <c:v>3205</c:v>
                </c:pt>
                <c:pt idx="141">
                  <c:v>3229</c:v>
                </c:pt>
                <c:pt idx="142">
                  <c:v>3250</c:v>
                </c:pt>
                <c:pt idx="143">
                  <c:v>3274</c:v>
                </c:pt>
                <c:pt idx="144">
                  <c:v>3274</c:v>
                </c:pt>
                <c:pt idx="145">
                  <c:v>3278</c:v>
                </c:pt>
                <c:pt idx="146">
                  <c:v>3278</c:v>
                </c:pt>
                <c:pt idx="147">
                  <c:v>3278</c:v>
                </c:pt>
                <c:pt idx="148">
                  <c:v>3278</c:v>
                </c:pt>
                <c:pt idx="149">
                  <c:v>3286</c:v>
                </c:pt>
                <c:pt idx="150">
                  <c:v>3286</c:v>
                </c:pt>
                <c:pt idx="151">
                  <c:v>3286</c:v>
                </c:pt>
                <c:pt idx="152">
                  <c:v>3286</c:v>
                </c:pt>
                <c:pt idx="153">
                  <c:v>3369</c:v>
                </c:pt>
                <c:pt idx="154">
                  <c:v>3525</c:v>
                </c:pt>
                <c:pt idx="155">
                  <c:v>3528</c:v>
                </c:pt>
                <c:pt idx="156">
                  <c:v>3546.5</c:v>
                </c:pt>
                <c:pt idx="157">
                  <c:v>3548</c:v>
                </c:pt>
                <c:pt idx="158">
                  <c:v>3556</c:v>
                </c:pt>
                <c:pt idx="159">
                  <c:v>3582</c:v>
                </c:pt>
                <c:pt idx="160">
                  <c:v>3585</c:v>
                </c:pt>
                <c:pt idx="161">
                  <c:v>3594.5</c:v>
                </c:pt>
                <c:pt idx="162">
                  <c:v>3759</c:v>
                </c:pt>
                <c:pt idx="163">
                  <c:v>3779</c:v>
                </c:pt>
                <c:pt idx="164">
                  <c:v>3807</c:v>
                </c:pt>
                <c:pt idx="165">
                  <c:v>3814</c:v>
                </c:pt>
                <c:pt idx="166">
                  <c:v>3814</c:v>
                </c:pt>
                <c:pt idx="167">
                  <c:v>3826</c:v>
                </c:pt>
                <c:pt idx="168">
                  <c:v>3848</c:v>
                </c:pt>
                <c:pt idx="169">
                  <c:v>3848</c:v>
                </c:pt>
                <c:pt idx="170">
                  <c:v>4024</c:v>
                </c:pt>
                <c:pt idx="171">
                  <c:v>4029</c:v>
                </c:pt>
                <c:pt idx="172">
                  <c:v>4064</c:v>
                </c:pt>
                <c:pt idx="173">
                  <c:v>4126</c:v>
                </c:pt>
                <c:pt idx="174">
                  <c:v>4163</c:v>
                </c:pt>
                <c:pt idx="175">
                  <c:v>4324</c:v>
                </c:pt>
                <c:pt idx="176">
                  <c:v>4364</c:v>
                </c:pt>
                <c:pt idx="177">
                  <c:v>4368</c:v>
                </c:pt>
                <c:pt idx="178">
                  <c:v>4391</c:v>
                </c:pt>
                <c:pt idx="179">
                  <c:v>4391</c:v>
                </c:pt>
                <c:pt idx="180">
                  <c:v>4409</c:v>
                </c:pt>
                <c:pt idx="181">
                  <c:v>4614</c:v>
                </c:pt>
                <c:pt idx="182">
                  <c:v>4614</c:v>
                </c:pt>
                <c:pt idx="183">
                  <c:v>4637</c:v>
                </c:pt>
                <c:pt idx="184">
                  <c:v>4638</c:v>
                </c:pt>
                <c:pt idx="185">
                  <c:v>4683</c:v>
                </c:pt>
                <c:pt idx="186">
                  <c:v>4683</c:v>
                </c:pt>
                <c:pt idx="187">
                  <c:v>4699</c:v>
                </c:pt>
                <c:pt idx="188">
                  <c:v>4747</c:v>
                </c:pt>
                <c:pt idx="189">
                  <c:v>4913</c:v>
                </c:pt>
                <c:pt idx="190">
                  <c:v>4913</c:v>
                </c:pt>
                <c:pt idx="191">
                  <c:v>4928</c:v>
                </c:pt>
                <c:pt idx="192">
                  <c:v>4960</c:v>
                </c:pt>
                <c:pt idx="193">
                  <c:v>4994</c:v>
                </c:pt>
                <c:pt idx="194">
                  <c:v>5014</c:v>
                </c:pt>
                <c:pt idx="195">
                  <c:v>5014</c:v>
                </c:pt>
                <c:pt idx="196">
                  <c:v>5199</c:v>
                </c:pt>
                <c:pt idx="197">
                  <c:v>5199</c:v>
                </c:pt>
                <c:pt idx="198">
                  <c:v>5326.5</c:v>
                </c:pt>
                <c:pt idx="199">
                  <c:v>5510</c:v>
                </c:pt>
                <c:pt idx="200">
                  <c:v>5510</c:v>
                </c:pt>
                <c:pt idx="201">
                  <c:v>5510</c:v>
                </c:pt>
                <c:pt idx="202">
                  <c:v>5809.5</c:v>
                </c:pt>
                <c:pt idx="203">
                  <c:v>5813</c:v>
                </c:pt>
                <c:pt idx="204">
                  <c:v>5813</c:v>
                </c:pt>
                <c:pt idx="205">
                  <c:v>6107</c:v>
                </c:pt>
                <c:pt idx="206">
                  <c:v>6107</c:v>
                </c:pt>
                <c:pt idx="207">
                  <c:v>6119</c:v>
                </c:pt>
                <c:pt idx="208">
                  <c:v>6180</c:v>
                </c:pt>
                <c:pt idx="209">
                  <c:v>6180</c:v>
                </c:pt>
                <c:pt idx="210">
                  <c:v>6213</c:v>
                </c:pt>
                <c:pt idx="211">
                  <c:v>6213</c:v>
                </c:pt>
                <c:pt idx="212">
                  <c:v>6386</c:v>
                </c:pt>
                <c:pt idx="213">
                  <c:v>6386</c:v>
                </c:pt>
                <c:pt idx="214">
                  <c:v>6418</c:v>
                </c:pt>
                <c:pt idx="215">
                  <c:v>6422</c:v>
                </c:pt>
                <c:pt idx="216">
                  <c:v>6422</c:v>
                </c:pt>
                <c:pt idx="217">
                  <c:v>6684</c:v>
                </c:pt>
                <c:pt idx="218">
                  <c:v>6724</c:v>
                </c:pt>
                <c:pt idx="219">
                  <c:v>6724</c:v>
                </c:pt>
                <c:pt idx="220">
                  <c:v>6744</c:v>
                </c:pt>
                <c:pt idx="221">
                  <c:v>6744</c:v>
                </c:pt>
                <c:pt idx="222">
                  <c:v>6748</c:v>
                </c:pt>
                <c:pt idx="223">
                  <c:v>6748</c:v>
                </c:pt>
                <c:pt idx="224">
                  <c:v>6752</c:v>
                </c:pt>
                <c:pt idx="225">
                  <c:v>6769</c:v>
                </c:pt>
                <c:pt idx="226">
                  <c:v>6769</c:v>
                </c:pt>
                <c:pt idx="227">
                  <c:v>6777</c:v>
                </c:pt>
                <c:pt idx="228">
                  <c:v>6777</c:v>
                </c:pt>
                <c:pt idx="229">
                  <c:v>6785</c:v>
                </c:pt>
                <c:pt idx="230">
                  <c:v>7092</c:v>
                </c:pt>
                <c:pt idx="231">
                  <c:v>7229</c:v>
                </c:pt>
                <c:pt idx="232">
                  <c:v>7266</c:v>
                </c:pt>
                <c:pt idx="233">
                  <c:v>7282</c:v>
                </c:pt>
                <c:pt idx="234">
                  <c:v>7306</c:v>
                </c:pt>
                <c:pt idx="235">
                  <c:v>7366</c:v>
                </c:pt>
                <c:pt idx="236">
                  <c:v>7572</c:v>
                </c:pt>
                <c:pt idx="237">
                  <c:v>7948</c:v>
                </c:pt>
                <c:pt idx="238">
                  <c:v>7976</c:v>
                </c:pt>
                <c:pt idx="239">
                  <c:v>8206</c:v>
                </c:pt>
              </c:numCache>
            </c:numRef>
          </c:xVal>
          <c:yVal>
            <c:numRef>
              <c:f>Active!$S$21:$S$981</c:f>
              <c:numCache>
                <c:formatCode>General</c:formatCode>
                <c:ptCount val="961"/>
                <c:pt idx="0">
                  <c:v>6.3541797389342555E-2</c:v>
                </c:pt>
                <c:pt idx="1">
                  <c:v>1.96889066654952E-2</c:v>
                </c:pt>
                <c:pt idx="2">
                  <c:v>3.2343808923493693E-2</c:v>
                </c:pt>
                <c:pt idx="3">
                  <c:v>2.6935553744289537E-2</c:v>
                </c:pt>
                <c:pt idx="4">
                  <c:v>2.7935553740855285E-2</c:v>
                </c:pt>
                <c:pt idx="5">
                  <c:v>2.7509014502550864E-2</c:v>
                </c:pt>
                <c:pt idx="6">
                  <c:v>1.3878316383768916E-2</c:v>
                </c:pt>
                <c:pt idx="7">
                  <c:v>1.1359645213432284E-2</c:v>
                </c:pt>
                <c:pt idx="8">
                  <c:v>5.0235643335791932E-3</c:v>
                </c:pt>
                <c:pt idx="10">
                  <c:v>2.106554221800395E-3</c:v>
                </c:pt>
                <c:pt idx="11">
                  <c:v>1.310655422040341E-2</c:v>
                </c:pt>
                <c:pt idx="13">
                  <c:v>8.5970250888137215E-3</c:v>
                </c:pt>
                <c:pt idx="14">
                  <c:v>-5.8087823226839492E-3</c:v>
                </c:pt>
                <c:pt idx="15">
                  <c:v>-2.3125165501156021E-3</c:v>
                </c:pt>
                <c:pt idx="16">
                  <c:v>-5.3863644149566839E-3</c:v>
                </c:pt>
                <c:pt idx="17">
                  <c:v>2.5986986595424276E-3</c:v>
                </c:pt>
                <c:pt idx="18">
                  <c:v>-7.2959060556904449E-3</c:v>
                </c:pt>
                <c:pt idx="19">
                  <c:v>-8.2129161670617887E-3</c:v>
                </c:pt>
                <c:pt idx="20">
                  <c:v>-1.3760624406295477E-2</c:v>
                </c:pt>
                <c:pt idx="21">
                  <c:v>-2.7979667291571989E-3</c:v>
                </c:pt>
                <c:pt idx="22">
                  <c:v>-2.1820372123724063E-2</c:v>
                </c:pt>
                <c:pt idx="23">
                  <c:v>-7.2187110657483053E-3</c:v>
                </c:pt>
                <c:pt idx="24">
                  <c:v>-9.2377693311395757E-3</c:v>
                </c:pt>
                <c:pt idx="25">
                  <c:v>-7.1174371167970225E-3</c:v>
                </c:pt>
                <c:pt idx="26">
                  <c:v>-6.1174371202312745E-3</c:v>
                </c:pt>
                <c:pt idx="27">
                  <c:v>-9.1473109714658839E-3</c:v>
                </c:pt>
                <c:pt idx="28">
                  <c:v>-1.2211588304279911E-3</c:v>
                </c:pt>
                <c:pt idx="29">
                  <c:v>-8.6344347113408836E-3</c:v>
                </c:pt>
                <c:pt idx="30">
                  <c:v>-3.5589132814172397E-3</c:v>
                </c:pt>
                <c:pt idx="31">
                  <c:v>-7.5348343304989613E-3</c:v>
                </c:pt>
                <c:pt idx="32">
                  <c:v>-2.3090011024421334E-2</c:v>
                </c:pt>
                <c:pt idx="33">
                  <c:v>-1.0623619115194789E-2</c:v>
                </c:pt>
                <c:pt idx="34">
                  <c:v>-2.5240187292888006E-3</c:v>
                </c:pt>
                <c:pt idx="35">
                  <c:v>-1.5240187327230526E-3</c:v>
                </c:pt>
                <c:pt idx="36">
                  <c:v>2.4759812680918546E-3</c:v>
                </c:pt>
                <c:pt idx="37">
                  <c:v>3.9573101131220442E-3</c:v>
                </c:pt>
                <c:pt idx="38">
                  <c:v>-5.937294609386785E-3</c:v>
                </c:pt>
                <c:pt idx="39">
                  <c:v>-5.5148767016595206E-3</c:v>
                </c:pt>
                <c:pt idx="40">
                  <c:v>-9.7296336151980224E-4</c:v>
                </c:pt>
                <c:pt idx="41">
                  <c:v>-1.1363833852347819E-2</c:v>
                </c:pt>
                <c:pt idx="42">
                  <c:v>-2.8825050095295218E-3</c:v>
                </c:pt>
                <c:pt idx="43">
                  <c:v>-4.8899734698643477E-3</c:v>
                </c:pt>
                <c:pt idx="44">
                  <c:v>1.1028710205600029E-2</c:v>
                </c:pt>
                <c:pt idx="45">
                  <c:v>5.1266370239787329E-3</c:v>
                </c:pt>
                <c:pt idx="46">
                  <c:v>2.1709537171985503E-4</c:v>
                </c:pt>
                <c:pt idx="47">
                  <c:v>1.120842127911561E-3</c:v>
                </c:pt>
                <c:pt idx="48">
                  <c:v>9.2038320147357806E-3</c:v>
                </c:pt>
                <c:pt idx="49">
                  <c:v>-1.7131780986728322E-3</c:v>
                </c:pt>
                <c:pt idx="50">
                  <c:v>6.7830876712761693E-3</c:v>
                </c:pt>
                <c:pt idx="51">
                  <c:v>1.1299841597900012E-3</c:v>
                </c:pt>
                <c:pt idx="52">
                  <c:v>6.6113129910831819E-3</c:v>
                </c:pt>
                <c:pt idx="53">
                  <c:v>9.1465946532256273E-3</c:v>
                </c:pt>
                <c:pt idx="54">
                  <c:v>1.6275232107213766E-2</c:v>
                </c:pt>
                <c:pt idx="55">
                  <c:v>3.7349923446712554E-3</c:v>
                </c:pt>
                <c:pt idx="56">
                  <c:v>3.8561613336679521E-3</c:v>
                </c:pt>
                <c:pt idx="57">
                  <c:v>1.5856161336112673E-2</c:v>
                </c:pt>
                <c:pt idx="58">
                  <c:v>5.985635572612987E-3</c:v>
                </c:pt>
                <c:pt idx="59">
                  <c:v>5.8503664388231411E-3</c:v>
                </c:pt>
                <c:pt idx="64">
                  <c:v>3.4155219432944238E-3</c:v>
                </c:pt>
                <c:pt idx="68">
                  <c:v>8.3632426993555942E-3</c:v>
                </c:pt>
                <c:pt idx="69">
                  <c:v>6.5292224766129066E-3</c:v>
                </c:pt>
                <c:pt idx="71">
                  <c:v>4.2176139007564827E-3</c:v>
                </c:pt>
                <c:pt idx="72">
                  <c:v>4.2176139007564827E-3</c:v>
                </c:pt>
                <c:pt idx="73">
                  <c:v>1.4853713566368922E-2</c:v>
                </c:pt>
                <c:pt idx="74">
                  <c:v>-6.3595623078966561E-3</c:v>
                </c:pt>
                <c:pt idx="75">
                  <c:v>5.0404376878774677E-3</c:v>
                </c:pt>
                <c:pt idx="76">
                  <c:v>5.0404376878774677E-3</c:v>
                </c:pt>
                <c:pt idx="77">
                  <c:v>-3.9728381889958132E-3</c:v>
                </c:pt>
                <c:pt idx="78">
                  <c:v>6.005593201044975E-3</c:v>
                </c:pt>
                <c:pt idx="79">
                  <c:v>2.5945845489320739E-2</c:v>
                </c:pt>
                <c:pt idx="80">
                  <c:v>6.5400380731664553E-3</c:v>
                </c:pt>
                <c:pt idx="81">
                  <c:v>-1.037697203418856E-2</c:v>
                </c:pt>
                <c:pt idx="82">
                  <c:v>4.4709440497794298E-4</c:v>
                </c:pt>
                <c:pt idx="83">
                  <c:v>7.7739291185448863E-4</c:v>
                </c:pt>
                <c:pt idx="84">
                  <c:v>7.7739291185448863E-4</c:v>
                </c:pt>
                <c:pt idx="85">
                  <c:v>2.0753197229688766E-3</c:v>
                </c:pt>
                <c:pt idx="86">
                  <c:v>-4.6036154509522531E-4</c:v>
                </c:pt>
                <c:pt idx="87">
                  <c:v>-4.6036154509522531E-4</c:v>
                </c:pt>
                <c:pt idx="88">
                  <c:v>-8.715642357953711E-4</c:v>
                </c:pt>
                <c:pt idx="89">
                  <c:v>8.1578974799659046E-3</c:v>
                </c:pt>
                <c:pt idx="90">
                  <c:v>-2.2375377577763342E-3</c:v>
                </c:pt>
                <c:pt idx="91">
                  <c:v>-2.2375377577763342E-3</c:v>
                </c:pt>
                <c:pt idx="92">
                  <c:v>-2.7885743510084205E-3</c:v>
                </c:pt>
                <c:pt idx="93">
                  <c:v>1.5807275338767133E-3</c:v>
                </c:pt>
                <c:pt idx="94">
                  <c:v>-4.3549537428836131E-3</c:v>
                </c:pt>
                <c:pt idx="95">
                  <c:v>-4.3549537428836131E-3</c:v>
                </c:pt>
                <c:pt idx="96">
                  <c:v>-4.4698906747640613E-3</c:v>
                </c:pt>
                <c:pt idx="97">
                  <c:v>-4.4698906747640613E-3</c:v>
                </c:pt>
                <c:pt idx="105">
                  <c:v>-1.5672350957714781E-2</c:v>
                </c:pt>
                <c:pt idx="106">
                  <c:v>-1.6163221436703359E-2</c:v>
                </c:pt>
                <c:pt idx="107">
                  <c:v>-1.5663221434782507E-2</c:v>
                </c:pt>
                <c:pt idx="108">
                  <c:v>-1.5213221435236526E-2</c:v>
                </c:pt>
                <c:pt idx="109">
                  <c:v>-1.627815836858381E-2</c:v>
                </c:pt>
                <c:pt idx="110">
                  <c:v>-1.5715959041687252E-2</c:v>
                </c:pt>
                <c:pt idx="111">
                  <c:v>-1.59142979954578E-2</c:v>
                </c:pt>
                <c:pt idx="112">
                  <c:v>-1.5125042336335319E-2</c:v>
                </c:pt>
                <c:pt idx="113">
                  <c:v>-1.9576484800579219E-2</c:v>
                </c:pt>
                <c:pt idx="114">
                  <c:v>-1.9712166071064761E-2</c:v>
                </c:pt>
                <c:pt idx="115">
                  <c:v>-2.0754066888812345E-2</c:v>
                </c:pt>
                <c:pt idx="116">
                  <c:v>-2.0825429434835847E-2</c:v>
                </c:pt>
                <c:pt idx="117">
                  <c:v>-2.6291636698228572E-3</c:v>
                </c:pt>
                <c:pt idx="118">
                  <c:v>-2.0661934971739501E-2</c:v>
                </c:pt>
                <c:pt idx="119">
                  <c:v>-1.1680606134276308E-2</c:v>
                </c:pt>
                <c:pt idx="120">
                  <c:v>-2.0610479989259488E-2</c:v>
                </c:pt>
                <c:pt idx="122">
                  <c:v>-6.1220822984890712E-3</c:v>
                </c:pt>
                <c:pt idx="123">
                  <c:v>-1.792788971018465E-2</c:v>
                </c:pt>
                <c:pt idx="124">
                  <c:v>-1.8303823271844693E-2</c:v>
                </c:pt>
                <c:pt idx="125">
                  <c:v>-1.9842826640249018E-2</c:v>
                </c:pt>
                <c:pt idx="126">
                  <c:v>-1.884282664368327E-2</c:v>
                </c:pt>
                <c:pt idx="127">
                  <c:v>-1.6382660539137159E-2</c:v>
                </c:pt>
                <c:pt idx="128">
                  <c:v>-1.9393863236915356E-2</c:v>
                </c:pt>
                <c:pt idx="129">
                  <c:v>-1.7956508398215682E-2</c:v>
                </c:pt>
                <c:pt idx="130">
                  <c:v>-1.6590947012930412E-2</c:v>
                </c:pt>
                <c:pt idx="131">
                  <c:v>-1.6222481911197739E-2</c:v>
                </c:pt>
                <c:pt idx="132">
                  <c:v>-1.5484721201695797E-2</c:v>
                </c:pt>
                <c:pt idx="133">
                  <c:v>-1.5235757800585668E-2</c:v>
                </c:pt>
                <c:pt idx="134">
                  <c:v>-1.6039492021253592E-2</c:v>
                </c:pt>
                <c:pt idx="135">
                  <c:v>-1.4633964342370295E-2</c:v>
                </c:pt>
                <c:pt idx="137">
                  <c:v>-1.3628276813923867E-2</c:v>
                </c:pt>
                <c:pt idx="138">
                  <c:v>-1.3415413069718312E-2</c:v>
                </c:pt>
                <c:pt idx="139">
                  <c:v>-1.3335413071739282E-2</c:v>
                </c:pt>
                <c:pt idx="140">
                  <c:v>-1.3226615761023817E-2</c:v>
                </c:pt>
                <c:pt idx="141">
                  <c:v>-1.2749021153436998E-2</c:v>
                </c:pt>
                <c:pt idx="142">
                  <c:v>-1.2543625876434773E-2</c:v>
                </c:pt>
                <c:pt idx="143">
                  <c:v>-1.3166031270163449E-2</c:v>
                </c:pt>
                <c:pt idx="144">
                  <c:v>-1.2766031265716384E-2</c:v>
                </c:pt>
                <c:pt idx="145">
                  <c:v>-1.3029765500025853E-2</c:v>
                </c:pt>
                <c:pt idx="146">
                  <c:v>-1.3029765500025853E-2</c:v>
                </c:pt>
                <c:pt idx="147">
                  <c:v>-1.2129765500933892E-2</c:v>
                </c:pt>
                <c:pt idx="148">
                  <c:v>-1.206976550244962E-2</c:v>
                </c:pt>
                <c:pt idx="149">
                  <c:v>-1.2697233961266392E-2</c:v>
                </c:pt>
                <c:pt idx="150">
                  <c:v>-1.2577233964297847E-2</c:v>
                </c:pt>
                <c:pt idx="151">
                  <c:v>-1.2297233964095284E-2</c:v>
                </c:pt>
                <c:pt idx="152">
                  <c:v>-1.2097233961871751E-2</c:v>
                </c:pt>
                <c:pt idx="154">
                  <c:v>-9.8253543316241358E-3</c:v>
                </c:pt>
                <c:pt idx="155">
                  <c:v>-9.8531550080128219E-3</c:v>
                </c:pt>
                <c:pt idx="156">
                  <c:v>-1.0307925830096827E-2</c:v>
                </c:pt>
                <c:pt idx="157">
                  <c:v>-9.5718261617719139E-3</c:v>
                </c:pt>
                <c:pt idx="158">
                  <c:v>-9.3792946267517111E-3</c:v>
                </c:pt>
                <c:pt idx="159">
                  <c:v>-9.6535671424849839E-3</c:v>
                </c:pt>
                <c:pt idx="160">
                  <c:v>-7.9913678142729348E-3</c:v>
                </c:pt>
                <c:pt idx="162">
                  <c:v>-4.9380690751878002E-4</c:v>
                </c:pt>
                <c:pt idx="163">
                  <c:v>-7.2124780663419367E-3</c:v>
                </c:pt>
                <c:pt idx="164">
                  <c:v>-3.1786176949784584E-3</c:v>
                </c:pt>
                <c:pt idx="165">
                  <c:v>-6.3701525906241126E-3</c:v>
                </c:pt>
                <c:pt idx="166">
                  <c:v>-6.0701525909267924E-3</c:v>
                </c:pt>
                <c:pt idx="167">
                  <c:v>-6.4813552889028958E-3</c:v>
                </c:pt>
                <c:pt idx="168">
                  <c:v>-6.3518935665874375E-3</c:v>
                </c:pt>
                <c:pt idx="169">
                  <c:v>-6.33189356709268E-3</c:v>
                </c:pt>
                <c:pt idx="170">
                  <c:v>-4.216199786748278E-3</c:v>
                </c:pt>
                <c:pt idx="171">
                  <c:v>-4.1958675702869659E-3</c:v>
                </c:pt>
                <c:pt idx="172">
                  <c:v>-3.153542099621565E-3</c:v>
                </c:pt>
                <c:pt idx="173">
                  <c:v>-3.0614226987708444E-3</c:v>
                </c:pt>
                <c:pt idx="174">
                  <c:v>-2.5709643492020026E-3</c:v>
                </c:pt>
                <c:pt idx="175">
                  <c:v>-1.1962671865113766E-3</c:v>
                </c:pt>
                <c:pt idx="176">
                  <c:v>-1.6336095124231814E-3</c:v>
                </c:pt>
                <c:pt idx="177">
                  <c:v>-2.3734373773607459E-4</c:v>
                </c:pt>
                <c:pt idx="178">
                  <c:v>-1.6381557788858539E-4</c:v>
                </c:pt>
                <c:pt idx="179">
                  <c:v>2.361844265584799E-4</c:v>
                </c:pt>
                <c:pt idx="180">
                  <c:v>2.4938037823110139E-4</c:v>
                </c:pt>
                <c:pt idx="181">
                  <c:v>2.3830009801975392E-3</c:v>
                </c:pt>
                <c:pt idx="182">
                  <c:v>2.3830009801975392E-3</c:v>
                </c:pt>
                <c:pt idx="183">
                  <c:v>2.5065291496958603E-3</c:v>
                </c:pt>
                <c:pt idx="184">
                  <c:v>3.0005955915236165E-3</c:v>
                </c:pt>
                <c:pt idx="185">
                  <c:v>3.5435854796493603E-3</c:v>
                </c:pt>
                <c:pt idx="186">
                  <c:v>3.5435854796493603E-3</c:v>
                </c:pt>
                <c:pt idx="187">
                  <c:v>3.7286485547421873E-3</c:v>
                </c:pt>
                <c:pt idx="188">
                  <c:v>3.9438377740578824E-3</c:v>
                </c:pt>
                <c:pt idx="189">
                  <c:v>5.878867139568273E-3</c:v>
                </c:pt>
                <c:pt idx="190">
                  <c:v>6.1588671397708357E-3</c:v>
                </c:pt>
                <c:pt idx="191">
                  <c:v>5.6398637674270162E-3</c:v>
                </c:pt>
                <c:pt idx="192">
                  <c:v>5.6199899092750083E-3</c:v>
                </c:pt>
                <c:pt idx="193">
                  <c:v>6.3282489413466689E-3</c:v>
                </c:pt>
                <c:pt idx="194">
                  <c:v>6.3095777733383415E-3</c:v>
                </c:pt>
                <c:pt idx="195">
                  <c:v>6.3795777752079716E-3</c:v>
                </c:pt>
                <c:pt idx="196">
                  <c:v>8.2518695449801741E-3</c:v>
                </c:pt>
                <c:pt idx="197">
                  <c:v>8.2618695483655316E-3</c:v>
                </c:pt>
                <c:pt idx="198">
                  <c:v>1.3530340897202196E-2</c:v>
                </c:pt>
                <c:pt idx="199">
                  <c:v>1.0936533001927738E-2</c:v>
                </c:pt>
                <c:pt idx="200">
                  <c:v>1.144653299995799E-2</c:v>
                </c:pt>
                <c:pt idx="201">
                  <c:v>1.144653299995799E-2</c:v>
                </c:pt>
                <c:pt idx="202">
                  <c:v>8.7544323700003823E-3</c:v>
                </c:pt>
                <c:pt idx="203">
                  <c:v>1.2438664923398752E-2</c:v>
                </c:pt>
                <c:pt idx="204">
                  <c:v>1.312866492415778E-2</c:v>
                </c:pt>
                <c:pt idx="205">
                  <c:v>1.4114198868124251E-2</c:v>
                </c:pt>
                <c:pt idx="206">
                  <c:v>1.4574198863779631E-2</c:v>
                </c:pt>
                <c:pt idx="207">
                  <c:v>1.309299616736815E-2</c:v>
                </c:pt>
                <c:pt idx="208">
                  <c:v>1.4471049132356233E-2</c:v>
                </c:pt>
                <c:pt idx="209">
                  <c:v>1.4801049127657711E-2</c:v>
                </c:pt>
                <c:pt idx="210">
                  <c:v>1.406524171643478E-2</c:v>
                </c:pt>
                <c:pt idx="211">
                  <c:v>1.4865241718052953E-2</c:v>
                </c:pt>
                <c:pt idx="212">
                  <c:v>1.5418736174935053E-2</c:v>
                </c:pt>
                <c:pt idx="213">
                  <c:v>1.5728736170741775E-2</c:v>
                </c:pt>
                <c:pt idx="214">
                  <c:v>1.5398862316783045E-2</c:v>
                </c:pt>
                <c:pt idx="215">
                  <c:v>1.5195128088233804E-2</c:v>
                </c:pt>
                <c:pt idx="216">
                  <c:v>1.5585128082019555E-2</c:v>
                </c:pt>
                <c:pt idx="217">
                  <c:v>1.5500535886207898E-2</c:v>
                </c:pt>
                <c:pt idx="218">
                  <c:v>1.3023193568175086E-2</c:v>
                </c:pt>
                <c:pt idx="219">
                  <c:v>1.5663193566966695E-2</c:v>
                </c:pt>
                <c:pt idx="220">
                  <c:v>1.2254522400923458E-2</c:v>
                </c:pt>
                <c:pt idx="221">
                  <c:v>1.4244522405221512E-2</c:v>
                </c:pt>
                <c:pt idx="222">
                  <c:v>1.2660788167878257E-2</c:v>
                </c:pt>
                <c:pt idx="223">
                  <c:v>1.5240788168185594E-2</c:v>
                </c:pt>
                <c:pt idx="224">
                  <c:v>1.7077053939033322E-2</c:v>
                </c:pt>
                <c:pt idx="225">
                  <c:v>1.3126183452864246E-2</c:v>
                </c:pt>
                <c:pt idx="226">
                  <c:v>1.4246183453674496E-2</c:v>
                </c:pt>
                <c:pt idx="227">
                  <c:v>1.4318714991726152E-2</c:v>
                </c:pt>
                <c:pt idx="228">
                  <c:v>1.493871499061555E-2</c:v>
                </c:pt>
                <c:pt idx="229">
                  <c:v>1.46312465237149E-2</c:v>
                </c:pt>
                <c:pt idx="230">
                  <c:v>1.3019644213751902E-2</c:v>
                </c:pt>
                <c:pt idx="231">
                  <c:v>8.6167467717777335E-3</c:v>
                </c:pt>
                <c:pt idx="232">
                  <c:v>1.1907205123372204E-2</c:v>
                </c:pt>
                <c:pt idx="233">
                  <c:v>1.1392268187044689E-2</c:v>
                </c:pt>
                <c:pt idx="234">
                  <c:v>1.1069862800289293E-2</c:v>
                </c:pt>
                <c:pt idx="235">
                  <c:v>1.0413849318697543E-2</c:v>
                </c:pt>
                <c:pt idx="236">
                  <c:v>7.5715363587943885E-3</c:v>
                </c:pt>
                <c:pt idx="237">
                  <c:v>9.2051855211327561E-4</c:v>
                </c:pt>
                <c:pt idx="238">
                  <c:v>5.9437892448025581E-4</c:v>
                </c:pt>
                <c:pt idx="239">
                  <c:v>-1.6703394230863366E-3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5-46D5-896A-1AA6A73E1433}"/>
            </c:ext>
          </c:extLst>
        </c:ser>
        <c:ser>
          <c:idx val="7"/>
          <c:order val="1"/>
          <c:tx>
            <c:strRef>
              <c:f>Active!$Y$1</c:f>
              <c:strCache>
                <c:ptCount val="1"/>
                <c:pt idx="0">
                  <c:v>Sin.fit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Active!$X$2:$X$53</c:f>
              <c:numCache>
                <c:formatCode>General</c:formatCode>
                <c:ptCount val="52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  <c:pt idx="29">
                  <c:v>11600</c:v>
                </c:pt>
                <c:pt idx="30">
                  <c:v>12000</c:v>
                </c:pt>
                <c:pt idx="31">
                  <c:v>12400</c:v>
                </c:pt>
                <c:pt idx="32">
                  <c:v>12800</c:v>
                </c:pt>
                <c:pt idx="33">
                  <c:v>13200</c:v>
                </c:pt>
                <c:pt idx="34">
                  <c:v>13600</c:v>
                </c:pt>
                <c:pt idx="35">
                  <c:v>14000</c:v>
                </c:pt>
                <c:pt idx="36">
                  <c:v>14400</c:v>
                </c:pt>
                <c:pt idx="37">
                  <c:v>14800</c:v>
                </c:pt>
                <c:pt idx="38">
                  <c:v>15200</c:v>
                </c:pt>
                <c:pt idx="39">
                  <c:v>15600</c:v>
                </c:pt>
                <c:pt idx="40">
                  <c:v>16000</c:v>
                </c:pt>
                <c:pt idx="41">
                  <c:v>16400</c:v>
                </c:pt>
                <c:pt idx="42">
                  <c:v>16800</c:v>
                </c:pt>
                <c:pt idx="43">
                  <c:v>17200</c:v>
                </c:pt>
                <c:pt idx="44">
                  <c:v>17600</c:v>
                </c:pt>
                <c:pt idx="45">
                  <c:v>18000</c:v>
                </c:pt>
                <c:pt idx="46">
                  <c:v>18400</c:v>
                </c:pt>
                <c:pt idx="47">
                  <c:v>18800</c:v>
                </c:pt>
                <c:pt idx="48">
                  <c:v>19200</c:v>
                </c:pt>
                <c:pt idx="49">
                  <c:v>19600</c:v>
                </c:pt>
                <c:pt idx="50">
                  <c:v>20000</c:v>
                </c:pt>
                <c:pt idx="51">
                  <c:v>20400</c:v>
                </c:pt>
              </c:numCache>
            </c:numRef>
          </c:xVal>
          <c:yVal>
            <c:numRef>
              <c:f>Active!$Y$2:$Y$53</c:f>
              <c:numCache>
                <c:formatCode>General</c:formatCode>
                <c:ptCount val="52"/>
                <c:pt idx="0">
                  <c:v>4.5922474864961225E-2</c:v>
                </c:pt>
                <c:pt idx="1">
                  <c:v>4.5763168738270577E-2</c:v>
                </c:pt>
                <c:pt idx="2">
                  <c:v>4.364950723311567E-2</c:v>
                </c:pt>
                <c:pt idx="3">
                  <c:v>3.9561986806624191E-2</c:v>
                </c:pt>
                <c:pt idx="4">
                  <c:v>3.381229205558E-2</c:v>
                </c:pt>
                <c:pt idx="5">
                  <c:v>2.6992880611420422E-2</c:v>
                </c:pt>
                <c:pt idx="6">
                  <c:v>1.988115288745259E-2</c:v>
                </c:pt>
                <c:pt idx="7">
                  <c:v>1.331370725902448E-2</c:v>
                </c:pt>
                <c:pt idx="8">
                  <c:v>8.0510199502647015E-3</c:v>
                </c:pt>
                <c:pt idx="9">
                  <c:v>4.6544377084490208E-3</c:v>
                </c:pt>
                <c:pt idx="10">
                  <c:v>3.3953797488547131E-3</c:v>
                </c:pt>
                <c:pt idx="11">
                  <c:v>4.2114355909091475E-3</c:v>
                </c:pt>
                <c:pt idx="12">
                  <c:v>6.7164599777456745E-3</c:v>
                </c:pt>
                <c:pt idx="13">
                  <c:v>1.0263032021994311E-2</c:v>
                </c:pt>
                <c:pt idx="14">
                  <c:v>1.4047175786633361E-2</c:v>
                </c:pt>
                <c:pt idx="15">
                  <c:v>1.7238403706136482E-2</c:v>
                </c:pt>
                <c:pt idx="16">
                  <c:v>1.9114048273862674E-2</c:v>
                </c:pt>
                <c:pt idx="17">
                  <c:v>1.9176153792900944E-2</c:v>
                </c:pt>
                <c:pt idx="18">
                  <c:v>1.7232020904114041E-2</c:v>
                </c:pt>
                <c:pt idx="19">
                  <c:v>1.3425375782579707E-2</c:v>
                </c:pt>
                <c:pt idx="20">
                  <c:v>8.2131223727573872E-3</c:v>
                </c:pt>
                <c:pt idx="21">
                  <c:v>2.2914379974025949E-3</c:v>
                </c:pt>
                <c:pt idx="22">
                  <c:v>-3.5168335957101093E-3</c:v>
                </c:pt>
                <c:pt idx="23">
                  <c:v>-8.3952775306769117E-3</c:v>
                </c:pt>
                <c:pt idx="24">
                  <c:v>-1.1665963227823668E-2</c:v>
                </c:pt>
                <c:pt idx="25">
                  <c:v>-1.2899099939178375E-2</c:v>
                </c:pt>
                <c:pt idx="26">
                  <c:v>-1.1982555569458085E-2</c:v>
                </c:pt>
                <c:pt idx="27">
                  <c:v>-9.1399940861821762E-3</c:v>
                </c:pt>
                <c:pt idx="28">
                  <c:v>-4.8946977857575007E-3</c:v>
                </c:pt>
                <c:pt idx="29">
                  <c:v>1.5073821904443155E-5</c:v>
                </c:pt>
                <c:pt idx="30">
                  <c:v>4.7554977768376697E-3</c:v>
                </c:pt>
                <c:pt idx="31">
                  <c:v>8.532058857762365E-3</c:v>
                </c:pt>
                <c:pt idx="32">
                  <c:v>1.0718062728773625E-2</c:v>
                </c:pt>
                <c:pt idx="33">
                  <c:v>1.095600399241565E-2</c:v>
                </c:pt>
                <c:pt idx="34">
                  <c:v>9.215392827051026E-3</c:v>
                </c:pt>
                <c:pt idx="35">
                  <c:v>5.7976867273933702E-3</c:v>
                </c:pt>
                <c:pt idx="36">
                  <c:v>1.2875296372502586E-3</c:v>
                </c:pt>
                <c:pt idx="37">
                  <c:v>-3.5418144362410094E-3</c:v>
                </c:pt>
                <c:pt idx="38">
                  <c:v>-7.853537177132542E-3</c:v>
                </c:pt>
                <c:pt idx="39">
                  <c:v>-1.0882640031899564E-2</c:v>
                </c:pt>
                <c:pt idx="40">
                  <c:v>-1.2059673023616572E-2</c:v>
                </c:pt>
                <c:pt idx="41">
                  <c:v>-1.110284350765665E-2</c:v>
                </c:pt>
                <c:pt idx="42">
                  <c:v>-8.063596241783183E-3</c:v>
                </c:pt>
                <c:pt idx="43">
                  <c:v>-3.3182921765318963E-3</c:v>
                </c:pt>
                <c:pt idx="44">
                  <c:v>2.4926680752174091E-3</c:v>
                </c:pt>
                <c:pt idx="45">
                  <c:v>8.5684292869578037E-3</c:v>
                </c:pt>
                <c:pt idx="46">
                  <c:v>1.4077220263560163E-2</c:v>
                </c:pt>
                <c:pt idx="47">
                  <c:v>1.829089315625184E-2</c:v>
                </c:pt>
                <c:pt idx="48">
                  <c:v>2.0702701660936851E-2</c:v>
                </c:pt>
                <c:pt idx="49">
                  <c:v>2.1109267430377825E-2</c:v>
                </c:pt>
                <c:pt idx="50">
                  <c:v>1.9643476601124275E-2</c:v>
                </c:pt>
                <c:pt idx="51">
                  <c:v>1.6752985409136115E-2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5-46D5-896A-1AA6A73E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4392"/>
        <c:axId val="1"/>
      </c:scatterChart>
      <c:valAx>
        <c:axId val="697564392"/>
        <c:scaling>
          <c:orientation val="minMax"/>
          <c:max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785234899328861"/>
          <c:y val="0.92168674698795183"/>
          <c:w val="0.2416107382550335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200025</xdr:colOff>
      <xdr:row>18</xdr:row>
      <xdr:rowOff>114300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31EB680-F881-BC76-C2C2-B4FB9E59C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228599</xdr:colOff>
      <xdr:row>0</xdr:row>
      <xdr:rowOff>0</xdr:rowOff>
    </xdr:from>
    <xdr:to>
      <xdr:col>27</xdr:col>
      <xdr:colOff>9524</xdr:colOff>
      <xdr:row>18</xdr:row>
      <xdr:rowOff>85724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41F83A1-9D46-BE20-3B88-7B8813CFA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28574</xdr:rowOff>
    </xdr:from>
    <xdr:to>
      <xdr:col>9</xdr:col>
      <xdr:colOff>552450</xdr:colOff>
      <xdr:row>20</xdr:row>
      <xdr:rowOff>38099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AE47C61-0CBC-ED56-D251-EC57843F2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3"/>
  <sheetViews>
    <sheetView tabSelected="1" workbookViewId="0">
      <pane xSplit="13" ySplit="22" topLeftCell="N25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ht="21" thickBot="1" x14ac:dyDescent="0.35">
      <c r="A1" s="1" t="s">
        <v>108</v>
      </c>
      <c r="B1" s="6"/>
      <c r="C1" s="8"/>
      <c r="X1" s="2" t="s">
        <v>23</v>
      </c>
      <c r="Y1" s="2" t="s">
        <v>153</v>
      </c>
    </row>
    <row r="2" spans="1:25" s="21" customFormat="1" ht="12.95" customHeight="1" x14ac:dyDescent="0.2">
      <c r="A2" s="21" t="s">
        <v>34</v>
      </c>
      <c r="B2" s="22" t="s">
        <v>111</v>
      </c>
      <c r="D2" s="23" t="s">
        <v>162</v>
      </c>
      <c r="T2" s="21" t="s">
        <v>158</v>
      </c>
      <c r="U2" s="21">
        <f t="shared" ref="U2:U7" si="0">V2*W2</f>
        <v>3.5533099283614894E-2</v>
      </c>
      <c r="V2" s="24">
        <v>3.5533099283614891</v>
      </c>
      <c r="W2" s="21">
        <v>0.01</v>
      </c>
      <c r="X2" s="21">
        <v>0</v>
      </c>
      <c r="Y2" s="21">
        <f>U$2+U$3*X2+U$4*X2^2+U$5*SIN(RADIANS(U$6*X2+U$7))</f>
        <v>4.5922474864961225E-2</v>
      </c>
    </row>
    <row r="3" spans="1:25" s="21" customFormat="1" ht="12.95" customHeight="1" thickBot="1" x14ac:dyDescent="0.25">
      <c r="C3" s="21" t="s">
        <v>100</v>
      </c>
      <c r="E3" s="21" t="s">
        <v>170</v>
      </c>
      <c r="T3" s="21" t="s">
        <v>154</v>
      </c>
      <c r="U3" s="21">
        <f t="shared" si="0"/>
        <v>-5.86185063460278E-6</v>
      </c>
      <c r="V3" s="25">
        <v>-5.8618506346027806</v>
      </c>
      <c r="W3" s="21">
        <v>9.9999999999999995E-7</v>
      </c>
      <c r="X3" s="21">
        <v>400</v>
      </c>
      <c r="Y3" s="21">
        <f t="shared" ref="Y3:Y53" si="1">U$2+U$3*X3+U$4*X3^2+U$5*SIN(RADIANS(U$6*X3+U$7))</f>
        <v>4.5763168738270577E-2</v>
      </c>
    </row>
    <row r="4" spans="1:25" s="21" customFormat="1" ht="12.95" customHeight="1" thickTop="1" thickBot="1" x14ac:dyDescent="0.25">
      <c r="A4" s="26" t="s">
        <v>13</v>
      </c>
      <c r="C4" s="27">
        <v>32967.262000000002</v>
      </c>
      <c r="D4" s="28">
        <v>1.2443645000000001</v>
      </c>
      <c r="T4" s="21" t="s">
        <v>163</v>
      </c>
      <c r="U4" s="21">
        <f t="shared" si="0"/>
        <v>2.3020983668965936E-10</v>
      </c>
      <c r="V4" s="25">
        <v>2.3020983668965935</v>
      </c>
      <c r="W4" s="29">
        <v>1E-10</v>
      </c>
      <c r="X4" s="21">
        <v>800</v>
      </c>
      <c r="Y4" s="21">
        <f t="shared" si="1"/>
        <v>4.364950723311567E-2</v>
      </c>
    </row>
    <row r="5" spans="1:25" s="21" customFormat="1" ht="12.95" customHeight="1" thickTop="1" x14ac:dyDescent="0.2">
      <c r="A5" s="30" t="s">
        <v>113</v>
      </c>
      <c r="C5" s="31">
        <v>-9.5</v>
      </c>
      <c r="D5" s="21" t="s">
        <v>114</v>
      </c>
      <c r="T5" s="21" t="s">
        <v>155</v>
      </c>
      <c r="U5" s="21">
        <f t="shared" si="0"/>
        <v>1.2864476113111471E-2</v>
      </c>
      <c r="V5" s="25">
        <v>1.2864476113111472</v>
      </c>
      <c r="W5" s="21">
        <v>0.01</v>
      </c>
      <c r="X5" s="21">
        <v>1200</v>
      </c>
      <c r="Y5" s="21">
        <f t="shared" si="1"/>
        <v>3.9561986806624191E-2</v>
      </c>
    </row>
    <row r="6" spans="1:25" s="21" customFormat="1" ht="12.95" customHeight="1" x14ac:dyDescent="0.2">
      <c r="A6" s="26" t="s">
        <v>14</v>
      </c>
      <c r="T6" s="21" t="s">
        <v>156</v>
      </c>
      <c r="U6" s="21">
        <f t="shared" si="0"/>
        <v>5.8003830144732496E-2</v>
      </c>
      <c r="V6" s="25">
        <v>5.8003830144732493</v>
      </c>
      <c r="W6" s="21">
        <v>0.01</v>
      </c>
      <c r="X6" s="21">
        <v>1600</v>
      </c>
      <c r="Y6" s="21">
        <f t="shared" si="1"/>
        <v>3.381229205558E-2</v>
      </c>
    </row>
    <row r="7" spans="1:25" s="21" customFormat="1" ht="12.95" customHeight="1" thickBot="1" x14ac:dyDescent="0.25">
      <c r="A7" s="21" t="s">
        <v>15</v>
      </c>
      <c r="C7" s="21">
        <v>50097.271200000003</v>
      </c>
      <c r="D7" s="84" t="s">
        <v>186</v>
      </c>
      <c r="T7" s="21" t="s">
        <v>157</v>
      </c>
      <c r="U7" s="21">
        <f t="shared" si="0"/>
        <v>53.862289667548794</v>
      </c>
      <c r="V7" s="32">
        <v>5.3862289667548797</v>
      </c>
      <c r="W7" s="21">
        <v>10</v>
      </c>
      <c r="X7" s="21">
        <v>2000</v>
      </c>
      <c r="Y7" s="21">
        <f t="shared" si="1"/>
        <v>2.6992880611420422E-2</v>
      </c>
    </row>
    <row r="8" spans="1:25" s="21" customFormat="1" ht="12.95" customHeight="1" x14ac:dyDescent="0.2">
      <c r="A8" s="21" t="s">
        <v>16</v>
      </c>
      <c r="C8" s="21">
        <v>1.2443750499999999</v>
      </c>
      <c r="D8" s="84" t="s">
        <v>186</v>
      </c>
      <c r="X8" s="21">
        <v>2400</v>
      </c>
      <c r="Y8" s="21">
        <f t="shared" si="1"/>
        <v>1.988115288745259E-2</v>
      </c>
    </row>
    <row r="9" spans="1:25" s="21" customFormat="1" ht="12.95" customHeight="1" x14ac:dyDescent="0.2">
      <c r="A9" s="33" t="s">
        <v>122</v>
      </c>
      <c r="B9" s="34">
        <v>172</v>
      </c>
      <c r="C9" s="35" t="str">
        <f>"F"&amp;B9</f>
        <v>F172</v>
      </c>
      <c r="D9" s="36" t="str">
        <f>"G"&amp;B9</f>
        <v>G172</v>
      </c>
      <c r="T9" s="21" t="s">
        <v>161</v>
      </c>
      <c r="V9" s="21">
        <f>SUM(U21:U378)</f>
        <v>0.32412585723014031</v>
      </c>
      <c r="X9" s="21">
        <v>2800</v>
      </c>
      <c r="Y9" s="21">
        <f t="shared" si="1"/>
        <v>1.331370725902448E-2</v>
      </c>
    </row>
    <row r="10" spans="1:25" s="21" customFormat="1" ht="12.95" customHeight="1" thickBot="1" x14ac:dyDescent="0.25">
      <c r="C10" s="37" t="s">
        <v>165</v>
      </c>
      <c r="D10" s="85" t="s">
        <v>164</v>
      </c>
      <c r="X10" s="21">
        <v>3200</v>
      </c>
      <c r="Y10" s="21">
        <f t="shared" si="1"/>
        <v>8.0510199502647015E-3</v>
      </c>
    </row>
    <row r="11" spans="1:25" s="21" customFormat="1" ht="12.95" customHeight="1" x14ac:dyDescent="0.2">
      <c r="A11" s="21" t="s">
        <v>29</v>
      </c>
      <c r="C11" s="36">
        <f>INTERCEPT(G21:G985,F21:F985)</f>
        <v>6.3595623078966561E-3</v>
      </c>
      <c r="D11" s="39">
        <f ca="1">INTERCEPT(INDIRECT($D$9):G985,INDIRECT($C$9):F985)</f>
        <v>-1.6372656637572539E-2</v>
      </c>
      <c r="X11" s="21">
        <v>3600</v>
      </c>
      <c r="Y11" s="21">
        <f t="shared" si="1"/>
        <v>4.6544377084490208E-3</v>
      </c>
    </row>
    <row r="12" spans="1:25" s="21" customFormat="1" ht="12.95" customHeight="1" x14ac:dyDescent="0.2">
      <c r="A12" s="21" t="s">
        <v>30</v>
      </c>
      <c r="C12" s="36">
        <f>SLOPE(G21:G985,F21:F985)</f>
        <v>8.8355801969166759E-7</v>
      </c>
      <c r="D12" s="39">
        <f ca="1">SLOPE(INDIRECT($D$9):G985,INDIRECT($C$9):F985)</f>
        <v>6.0661618392156959E-6</v>
      </c>
      <c r="E12" s="78" t="s">
        <v>182</v>
      </c>
      <c r="F12" s="83" t="s">
        <v>185</v>
      </c>
      <c r="X12" s="21">
        <v>4000</v>
      </c>
      <c r="Y12" s="21">
        <f t="shared" si="1"/>
        <v>3.3953797488547131E-3</v>
      </c>
    </row>
    <row r="13" spans="1:25" s="21" customFormat="1" ht="12.95" customHeight="1" x14ac:dyDescent="0.2">
      <c r="A13" s="21" t="s">
        <v>32</v>
      </c>
      <c r="C13" s="40" t="s">
        <v>27</v>
      </c>
      <c r="E13" s="76" t="s">
        <v>133</v>
      </c>
      <c r="F13" s="80">
        <v>1</v>
      </c>
      <c r="X13" s="21">
        <v>4400</v>
      </c>
      <c r="Y13" s="21">
        <f t="shared" si="1"/>
        <v>4.2114355909091475E-3</v>
      </c>
    </row>
    <row r="14" spans="1:25" s="21" customFormat="1" ht="12.95" customHeight="1" x14ac:dyDescent="0.2">
      <c r="E14" s="76" t="s">
        <v>115</v>
      </c>
      <c r="F14" s="79">
        <f ca="1">NOW()+15018.5+$C$5/24</f>
        <v>60572.70053055555</v>
      </c>
      <c r="X14" s="21">
        <v>4800</v>
      </c>
      <c r="Y14" s="21">
        <f t="shared" si="1"/>
        <v>6.7164599777456745E-3</v>
      </c>
    </row>
    <row r="15" spans="1:25" s="21" customFormat="1" ht="12.95" customHeight="1" x14ac:dyDescent="0.2">
      <c r="A15" s="41" t="s">
        <v>31</v>
      </c>
      <c r="C15" s="39">
        <f>(C7+C11)+(C8+C12)*INT(MAX(F21:F3526))</f>
        <v>60308.626470339419</v>
      </c>
      <c r="E15" s="76" t="s">
        <v>134</v>
      </c>
      <c r="F15" s="79">
        <f ca="1">ROUND(2*($F$14-$C$7)/$C$8,0)/2+$F$13</f>
        <v>8419</v>
      </c>
      <c r="X15" s="21">
        <v>5200</v>
      </c>
      <c r="Y15" s="21">
        <f t="shared" si="1"/>
        <v>1.0263032021994311E-2</v>
      </c>
    </row>
    <row r="16" spans="1:25" s="21" customFormat="1" ht="12.95" customHeight="1" x14ac:dyDescent="0.2">
      <c r="A16" s="26" t="s">
        <v>17</v>
      </c>
      <c r="C16" s="43">
        <f>+C8+C12</f>
        <v>1.2443759335580196</v>
      </c>
      <c r="E16" s="76" t="s">
        <v>116</v>
      </c>
      <c r="F16" s="79">
        <f ca="1">ROUND(2*($F$14-$C$15)/$C$16,0)/2+$F$13</f>
        <v>213</v>
      </c>
      <c r="X16" s="21">
        <v>5600</v>
      </c>
      <c r="Y16" s="21">
        <f t="shared" si="1"/>
        <v>1.4047175786633361E-2</v>
      </c>
    </row>
    <row r="17" spans="1:32" s="21" customFormat="1" ht="12.95" customHeight="1" thickBot="1" x14ac:dyDescent="0.25">
      <c r="A17" s="42" t="s">
        <v>109</v>
      </c>
      <c r="C17" s="21">
        <f>COUNT(C21:C2184)</f>
        <v>240</v>
      </c>
      <c r="E17" s="76" t="s">
        <v>183</v>
      </c>
      <c r="F17" s="81">
        <f ca="1">+$C$15+$C$16*$F$16-15018.5-$C$5/24</f>
        <v>45555.574377520614</v>
      </c>
      <c r="X17" s="21">
        <v>6000</v>
      </c>
      <c r="Y17" s="21">
        <f t="shared" si="1"/>
        <v>1.7238403706136482E-2</v>
      </c>
    </row>
    <row r="18" spans="1:32" s="21" customFormat="1" ht="12.95" customHeight="1" thickTop="1" thickBot="1" x14ac:dyDescent="0.25">
      <c r="A18" s="26" t="s">
        <v>18</v>
      </c>
      <c r="C18" s="27">
        <f>+C15</f>
        <v>60308.626470339419</v>
      </c>
      <c r="D18" s="75">
        <f>+C16</f>
        <v>1.2443759335580196</v>
      </c>
      <c r="E18" s="77" t="s">
        <v>184</v>
      </c>
      <c r="F18" s="82">
        <f ca="1">+($C$15+$C$16*$F$16)-($C$16/2)-15018.5-$C$5/24</f>
        <v>45554.952189553835</v>
      </c>
      <c r="X18" s="21">
        <v>6400</v>
      </c>
      <c r="Y18" s="21">
        <f t="shared" si="1"/>
        <v>1.9114048273862674E-2</v>
      </c>
    </row>
    <row r="19" spans="1:32" s="21" customFormat="1" ht="12.95" customHeight="1" thickTop="1" x14ac:dyDescent="0.2">
      <c r="E19" s="42"/>
      <c r="F19" s="44"/>
      <c r="X19" s="21">
        <v>6800</v>
      </c>
      <c r="Y19" s="21">
        <f t="shared" si="1"/>
        <v>1.9176153792900944E-2</v>
      </c>
    </row>
    <row r="20" spans="1:32" s="21" customFormat="1" ht="12.95" customHeight="1" thickBot="1" x14ac:dyDescent="0.25">
      <c r="A20" s="37" t="s">
        <v>19</v>
      </c>
      <c r="B20" s="37" t="s">
        <v>20</v>
      </c>
      <c r="C20" s="45" t="s">
        <v>21</v>
      </c>
      <c r="D20" s="46" t="s">
        <v>26</v>
      </c>
      <c r="E20" s="37" t="s">
        <v>22</v>
      </c>
      <c r="F20" s="37" t="s">
        <v>23</v>
      </c>
      <c r="G20" s="37" t="s">
        <v>24</v>
      </c>
      <c r="H20" s="47" t="s">
        <v>12</v>
      </c>
      <c r="I20" s="47" t="s">
        <v>125</v>
      </c>
      <c r="J20" s="47" t="s">
        <v>10</v>
      </c>
      <c r="K20" s="47" t="s">
        <v>11</v>
      </c>
      <c r="L20" s="47" t="s">
        <v>7</v>
      </c>
      <c r="M20" s="47" t="s">
        <v>8</v>
      </c>
      <c r="N20" s="47" t="s">
        <v>9</v>
      </c>
      <c r="O20" s="47" t="s">
        <v>33</v>
      </c>
      <c r="P20" s="38" t="s">
        <v>164</v>
      </c>
      <c r="Q20" s="37" t="s">
        <v>28</v>
      </c>
      <c r="R20" s="48" t="s">
        <v>151</v>
      </c>
      <c r="S20" s="38" t="s">
        <v>152</v>
      </c>
      <c r="T20" s="38" t="s">
        <v>159</v>
      </c>
      <c r="U20" s="37" t="s">
        <v>160</v>
      </c>
      <c r="X20" s="21">
        <v>7200</v>
      </c>
      <c r="Y20" s="21">
        <f t="shared" si="1"/>
        <v>1.7232020904114041E-2</v>
      </c>
    </row>
    <row r="21" spans="1:32" s="21" customFormat="1" ht="12.95" customHeight="1" x14ac:dyDescent="0.2">
      <c r="A21" s="21" t="s">
        <v>25</v>
      </c>
      <c r="B21" s="40"/>
      <c r="C21" s="49">
        <v>32967.262000000002</v>
      </c>
      <c r="D21" s="49" t="s">
        <v>27</v>
      </c>
      <c r="E21" s="21">
        <f>+(C21-C$7)/C$8</f>
        <v>-13765.953600564397</v>
      </c>
      <c r="F21" s="21">
        <f>ROUND(2*E21,0)/2</f>
        <v>-13766</v>
      </c>
      <c r="G21" s="21">
        <f>+C21-(C$7+F21*C$8)</f>
        <v>5.7738299998163711E-2</v>
      </c>
      <c r="H21" s="21">
        <f>+G21</f>
        <v>5.7738299998163711E-2</v>
      </c>
      <c r="O21" s="20">
        <f>+C$11+C$12*$F21</f>
        <v>-5.8034973911788397E-3</v>
      </c>
      <c r="P21" s="20">
        <f ca="1">+D$11+D$12*$F21</f>
        <v>-9.9879440516215806E-2</v>
      </c>
      <c r="Q21" s="50">
        <f>+C21-15018.5</f>
        <v>17948.762000000002</v>
      </c>
      <c r="R21" s="51"/>
      <c r="S21" s="21">
        <f>G21-O21</f>
        <v>6.3541797389342555E-2</v>
      </c>
      <c r="T21" s="21">
        <f>U$2+U$3*F21+U$4*F21^2+U$5*SIN(RADIANS(U$6*F21+U$7))</f>
        <v>0.15449373589672152</v>
      </c>
      <c r="U21" s="21">
        <f>+(T21-S21)^2</f>
        <v>8.2722551182500444E-3</v>
      </c>
      <c r="X21" s="21">
        <v>7600</v>
      </c>
      <c r="Y21" s="21">
        <f t="shared" si="1"/>
        <v>1.3425375782579707E-2</v>
      </c>
    </row>
    <row r="22" spans="1:32" s="21" customFormat="1" ht="12.95" customHeight="1" x14ac:dyDescent="0.2">
      <c r="A22" s="4" t="s">
        <v>104</v>
      </c>
      <c r="B22" s="3"/>
      <c r="C22" s="18">
        <v>38269.504000000001</v>
      </c>
      <c r="D22" s="18"/>
      <c r="E22" s="21">
        <f>+(C22-C$7)/C$8</f>
        <v>-9504.9858159724463</v>
      </c>
      <c r="F22" s="21">
        <f>ROUND(2*E22,0)/2</f>
        <v>-9505</v>
      </c>
      <c r="G22" s="21">
        <f>+C22-(C$7+F22*C$8)</f>
        <v>1.7650249996222556E-2</v>
      </c>
      <c r="I22" s="21">
        <f>G22</f>
        <v>1.7650249996222556E-2</v>
      </c>
      <c r="O22" s="20">
        <f>+C$11+C$12*F22</f>
        <v>-2.0386566692726449E-3</v>
      </c>
      <c r="P22" s="20">
        <f ca="1">+D$11+D$12*$F22</f>
        <v>-7.4031524919317734E-2</v>
      </c>
      <c r="Q22" s="50">
        <f>+C22-15018.5</f>
        <v>23251.004000000001</v>
      </c>
      <c r="R22" s="51"/>
      <c r="S22" s="21">
        <f>G22-O22</f>
        <v>1.96889066654952E-2</v>
      </c>
      <c r="T22" s="21">
        <f>U$2+U$3*F22+U$4*F22^2+U$5*SIN(RADIANS(U$6*F22+U$7))</f>
        <v>0.10335125040792141</v>
      </c>
      <c r="U22" s="21">
        <f>+(T22-S22)^2</f>
        <v>6.9993877604758812E-3</v>
      </c>
      <c r="X22" s="21">
        <v>8000</v>
      </c>
      <c r="Y22" s="21">
        <f t="shared" si="1"/>
        <v>8.2131223727573872E-3</v>
      </c>
    </row>
    <row r="23" spans="1:32" s="21" customFormat="1" ht="12.95" customHeight="1" x14ac:dyDescent="0.2">
      <c r="A23" s="5" t="s">
        <v>105</v>
      </c>
      <c r="B23" s="3"/>
      <c r="C23" s="18">
        <v>41395.389000000003</v>
      </c>
      <c r="D23" s="18">
        <v>2E-3</v>
      </c>
      <c r="E23" s="21">
        <f>+(C23-C$7)/C$8</f>
        <v>-6992.9738626630296</v>
      </c>
      <c r="F23" s="21">
        <f>ROUND(2*E23,0)/2</f>
        <v>-6993</v>
      </c>
      <c r="G23" s="21">
        <f>+C23-(C$7+F23*C$8)</f>
        <v>3.2524649999686517E-2</v>
      </c>
      <c r="I23" s="21">
        <f>G23</f>
        <v>3.2524649999686517E-2</v>
      </c>
      <c r="O23" s="20">
        <f>+C$11+C$12*F23</f>
        <v>1.8084107619282478E-4</v>
      </c>
      <c r="P23" s="20">
        <f ca="1">+D$11+D$12*$F23</f>
        <v>-5.8793326379207894E-2</v>
      </c>
      <c r="Q23" s="50">
        <f>+C23-15018.5</f>
        <v>26376.889000000003</v>
      </c>
      <c r="R23" s="51"/>
      <c r="S23" s="21">
        <f>G23-O23</f>
        <v>3.2343808923493693E-2</v>
      </c>
      <c r="T23" s="21">
        <f>U$2+U$3*F23+U$4*F23^2+U$5*SIN(RADIANS(U$6*F23+U$7))</f>
        <v>8.96268233543525E-2</v>
      </c>
      <c r="U23" s="21">
        <f>+(T23-S23)^2</f>
        <v>3.2813437422859783E-3</v>
      </c>
      <c r="X23" s="21">
        <v>8400</v>
      </c>
      <c r="Y23" s="21">
        <f t="shared" si="1"/>
        <v>2.2914379974025949E-3</v>
      </c>
    </row>
    <row r="24" spans="1:32" s="21" customFormat="1" ht="12.95" customHeight="1" x14ac:dyDescent="0.2">
      <c r="A24" s="21" t="s">
        <v>36</v>
      </c>
      <c r="B24" s="40"/>
      <c r="C24" s="18">
        <v>42439.415000000001</v>
      </c>
      <c r="D24" s="49"/>
      <c r="E24" s="21">
        <f>+(C24-C$7)/C$8</f>
        <v>-6153.9776130998471</v>
      </c>
      <c r="F24" s="21">
        <f>ROUND(2*E24,0)/2</f>
        <v>-6154</v>
      </c>
      <c r="G24" s="21">
        <f>+C24-(C$7+F24*C$8)</f>
        <v>2.7857699999003671E-2</v>
      </c>
      <c r="I24" s="21">
        <f>G24</f>
        <v>2.7857699999003671E-2</v>
      </c>
      <c r="O24" s="20">
        <f>+C$11+C$12*F24</f>
        <v>9.2214625471413389E-4</v>
      </c>
      <c r="P24" s="20">
        <f ca="1">+D$11+D$12*$F24</f>
        <v>-5.370381659610593E-2</v>
      </c>
      <c r="Q24" s="50">
        <f>+C24-15018.5</f>
        <v>27420.915000000001</v>
      </c>
      <c r="R24" s="51"/>
      <c r="S24" s="21">
        <f>G24-O24</f>
        <v>2.6935553744289537E-2</v>
      </c>
      <c r="T24" s="21">
        <f>U$2+U$3*F24+U$4*F24^2+U$5*SIN(RADIANS(U$6*F24+U$7))</f>
        <v>9.110300583399436E-2</v>
      </c>
      <c r="U24" s="21">
        <f>+(T24-S24)^2</f>
        <v>4.117461907684564E-3</v>
      </c>
      <c r="X24" s="21">
        <v>8800</v>
      </c>
      <c r="Y24" s="21">
        <f t="shared" si="1"/>
        <v>-3.5168335957101093E-3</v>
      </c>
      <c r="AB24" s="21">
        <v>9</v>
      </c>
      <c r="AD24" s="21" t="s">
        <v>35</v>
      </c>
      <c r="AF24" s="21" t="s">
        <v>37</v>
      </c>
    </row>
    <row r="25" spans="1:32" s="21" customFormat="1" ht="12.95" customHeight="1" x14ac:dyDescent="0.2">
      <c r="A25" s="21" t="s">
        <v>36</v>
      </c>
      <c r="B25" s="40"/>
      <c r="C25" s="18">
        <v>42439.415999999997</v>
      </c>
      <c r="D25" s="49"/>
      <c r="E25" s="21">
        <f>+(C25-C$7)/C$8</f>
        <v>-6153.9768094836081</v>
      </c>
      <c r="F25" s="21">
        <f>ROUND(2*E25,0)/2</f>
        <v>-6154</v>
      </c>
      <c r="G25" s="21">
        <f>+C25-(C$7+F25*C$8)</f>
        <v>2.8857699995569419E-2</v>
      </c>
      <c r="I25" s="21">
        <f>G25</f>
        <v>2.8857699995569419E-2</v>
      </c>
      <c r="O25" s="20">
        <f>+C$11+C$12*F25</f>
        <v>9.2214625471413389E-4</v>
      </c>
      <c r="P25" s="20">
        <f ca="1">+D$11+D$12*$F25</f>
        <v>-5.370381659610593E-2</v>
      </c>
      <c r="Q25" s="50">
        <f>+C25-15018.5</f>
        <v>27420.915999999997</v>
      </c>
      <c r="R25" s="51"/>
      <c r="S25" s="21">
        <f>G25-O25</f>
        <v>2.7935553740855285E-2</v>
      </c>
      <c r="T25" s="21">
        <f>U$2+U$3*F25+U$4*F25^2+U$5*SIN(RADIANS(U$6*F25+U$7))</f>
        <v>9.110300583399436E-2</v>
      </c>
      <c r="U25" s="21">
        <f>+(T25-S25)^2</f>
        <v>3.9901270039390205E-3</v>
      </c>
      <c r="X25" s="21">
        <v>9200</v>
      </c>
      <c r="Y25" s="21">
        <f t="shared" si="1"/>
        <v>-8.3952775306769117E-3</v>
      </c>
      <c r="AA25" s="21" t="s">
        <v>38</v>
      </c>
      <c r="AB25" s="21">
        <v>8</v>
      </c>
      <c r="AD25" s="21" t="s">
        <v>39</v>
      </c>
      <c r="AF25" s="21" t="s">
        <v>37</v>
      </c>
    </row>
    <row r="26" spans="1:32" s="21" customFormat="1" ht="12.95" customHeight="1" x14ac:dyDescent="0.2">
      <c r="A26" s="21" t="s">
        <v>41</v>
      </c>
      <c r="B26" s="40"/>
      <c r="C26" s="18">
        <v>42841.349000000002</v>
      </c>
      <c r="D26" s="49"/>
      <c r="E26" s="21">
        <f>+(C26-C$7)/C$8</f>
        <v>-5830.9769229140375</v>
      </c>
      <c r="F26" s="21">
        <f>ROUND(2*E26,0)/2</f>
        <v>-5831</v>
      </c>
      <c r="G26" s="21">
        <f>+C26-(C$7+F26*C$8)</f>
        <v>2.8716549997625407E-2</v>
      </c>
      <c r="I26" s="21">
        <f>G26</f>
        <v>2.8716549997625407E-2</v>
      </c>
      <c r="O26" s="20">
        <f>+C$11+C$12*F26</f>
        <v>1.2075354950745422E-3</v>
      </c>
      <c r="P26" s="20">
        <f ca="1">+D$11+D$12*$F26</f>
        <v>-5.1744446322039256E-2</v>
      </c>
      <c r="Q26" s="50">
        <f>+C26-15018.5</f>
        <v>27822.849000000002</v>
      </c>
      <c r="R26" s="51"/>
      <c r="S26" s="21">
        <f>G26-O26</f>
        <v>2.7509014502550864E-2</v>
      </c>
      <c r="T26" s="21">
        <f>U$2+U$3*F26+U$4*F26^2+U$5*SIN(RADIANS(U$6*F26+U$7))</f>
        <v>9.0003468260275846E-2</v>
      </c>
      <c r="U26" s="21">
        <f>+(T26-S26)^2</f>
        <v>3.9055567504764264E-3</v>
      </c>
      <c r="X26" s="21">
        <v>9600</v>
      </c>
      <c r="Y26" s="21">
        <f t="shared" si="1"/>
        <v>-1.1665963227823668E-2</v>
      </c>
      <c r="AA26" s="21" t="s">
        <v>38</v>
      </c>
      <c r="AB26" s="21">
        <v>10</v>
      </c>
      <c r="AD26" s="21" t="s">
        <v>40</v>
      </c>
      <c r="AF26" s="21" t="s">
        <v>37</v>
      </c>
    </row>
    <row r="27" spans="1:32" s="21" customFormat="1" ht="12.95" customHeight="1" x14ac:dyDescent="0.2">
      <c r="A27" s="21" t="s">
        <v>42</v>
      </c>
      <c r="B27" s="40"/>
      <c r="C27" s="18">
        <v>43015.548000000003</v>
      </c>
      <c r="D27" s="49"/>
      <c r="E27" s="21">
        <f>+(C27-C$7)/C$8</f>
        <v>-5690.9877773586031</v>
      </c>
      <c r="F27" s="21">
        <f>ROUND(2*E27,0)/2</f>
        <v>-5691</v>
      </c>
      <c r="G27" s="21">
        <f>+C27-(C$7+F27*C$8)</f>
        <v>1.5209550001600292E-2</v>
      </c>
      <c r="I27" s="21">
        <f>G27</f>
        <v>1.5209550001600292E-2</v>
      </c>
      <c r="O27" s="20">
        <f>+C$11+C$12*F27</f>
        <v>1.3312336178313757E-3</v>
      </c>
      <c r="P27" s="20">
        <f ca="1">+D$11+D$12*$F27</f>
        <v>-5.0895183664549065E-2</v>
      </c>
      <c r="Q27" s="50">
        <f>+C27-15018.5</f>
        <v>27997.048000000003</v>
      </c>
      <c r="R27" s="51"/>
      <c r="S27" s="21">
        <f>G27-O27</f>
        <v>1.3878316383768916E-2</v>
      </c>
      <c r="T27" s="21">
        <f>U$2+U$3*F27+U$4*F27^2+U$5*SIN(RADIANS(U$6*F27+U$7))</f>
        <v>8.9137127028292365E-2</v>
      </c>
      <c r="U27" s="21">
        <f>+(T27-S27)^2</f>
        <v>5.6638885796282349E-3</v>
      </c>
      <c r="X27" s="21">
        <v>10000</v>
      </c>
      <c r="Y27" s="21">
        <f t="shared" si="1"/>
        <v>-1.2899099939178375E-2</v>
      </c>
      <c r="AB27" s="21">
        <v>6</v>
      </c>
      <c r="AD27" s="21" t="s">
        <v>35</v>
      </c>
      <c r="AF27" s="21" t="s">
        <v>37</v>
      </c>
    </row>
    <row r="28" spans="1:32" s="21" customFormat="1" ht="12.95" customHeight="1" x14ac:dyDescent="0.2">
      <c r="A28" s="21" t="s">
        <v>43</v>
      </c>
      <c r="B28" s="40"/>
      <c r="C28" s="18">
        <v>43040.432999999997</v>
      </c>
      <c r="D28" s="49"/>
      <c r="E28" s="21">
        <f>+(C28-C$7)/C$8</f>
        <v>-5670.9897872028259</v>
      </c>
      <c r="F28" s="21">
        <f>ROUND(2*E28,0)/2</f>
        <v>-5671</v>
      </c>
      <c r="G28" s="21">
        <f>+C28-(C$7+F28*C$8)</f>
        <v>1.2708549991657492E-2</v>
      </c>
      <c r="I28" s="21">
        <f>G28</f>
        <v>1.2708549991657492E-2</v>
      </c>
      <c r="O28" s="20">
        <f>+C$11+C$12*F28</f>
        <v>1.3489047782252088E-3</v>
      </c>
      <c r="P28" s="20">
        <f ca="1">+D$11+D$12*$F28</f>
        <v>-5.0773860427764744E-2</v>
      </c>
      <c r="Q28" s="50">
        <f>+C28-15018.5</f>
        <v>28021.932999999997</v>
      </c>
      <c r="R28" s="51"/>
      <c r="S28" s="21">
        <f>G28-O28</f>
        <v>1.1359645213432284E-2</v>
      </c>
      <c r="T28" s="21">
        <f>U$2+U$3*F28+U$4*F28^2+U$5*SIN(RADIANS(U$6*F28+U$7))</f>
        <v>8.8993254018308182E-2</v>
      </c>
      <c r="U28" s="21">
        <f>+(T28-S28)^2</f>
        <v>6.0269772160685044E-3</v>
      </c>
      <c r="X28" s="21">
        <v>10400</v>
      </c>
      <c r="Y28" s="21">
        <f t="shared" si="1"/>
        <v>-1.1982555569458085E-2</v>
      </c>
      <c r="AA28" s="21" t="s">
        <v>38</v>
      </c>
      <c r="AB28" s="21">
        <v>6</v>
      </c>
      <c r="AD28" s="21" t="s">
        <v>35</v>
      </c>
      <c r="AF28" s="21" t="s">
        <v>37</v>
      </c>
    </row>
    <row r="29" spans="1:32" s="21" customFormat="1" ht="12.95" customHeight="1" x14ac:dyDescent="0.2">
      <c r="A29" s="21" t="s">
        <v>44</v>
      </c>
      <c r="B29" s="40"/>
      <c r="C29" s="18">
        <v>43488.402000000002</v>
      </c>
      <c r="D29" s="49"/>
      <c r="E29" s="21">
        <f>+(C29-C$7)/C$8</f>
        <v>-5310.99462336536</v>
      </c>
      <c r="F29" s="21">
        <f>ROUND(2*E29,0)/2</f>
        <v>-5311</v>
      </c>
      <c r="G29" s="21">
        <f>+C29-(C$7+F29*C$8)</f>
        <v>6.6905499988934025E-3</v>
      </c>
      <c r="I29" s="21">
        <f>G29</f>
        <v>6.6905499988934025E-3</v>
      </c>
      <c r="O29" s="20">
        <f>+C$11+C$12*F29</f>
        <v>1.6669856653142093E-3</v>
      </c>
      <c r="P29" s="20">
        <f ca="1">+D$11+D$12*$F29</f>
        <v>-4.8590042165647093E-2</v>
      </c>
      <c r="Q29" s="50">
        <f>+C29-15018.5</f>
        <v>28469.902000000002</v>
      </c>
      <c r="R29" s="51"/>
      <c r="S29" s="21">
        <f>G29-O29</f>
        <v>5.0235643335791932E-3</v>
      </c>
      <c r="T29" s="21">
        <f>U$2+U$3*F29+U$4*F29^2+U$5*SIN(RADIANS(U$6*F29+U$7))</f>
        <v>8.5537041658475879E-2</v>
      </c>
      <c r="U29" s="21">
        <f>+(T29-S29)^2</f>
        <v>6.4824200309466541E-3</v>
      </c>
      <c r="X29" s="21">
        <v>10800</v>
      </c>
      <c r="Y29" s="21">
        <f t="shared" si="1"/>
        <v>-9.1399940861821762E-3</v>
      </c>
      <c r="AA29" s="21" t="s">
        <v>38</v>
      </c>
      <c r="AF29" s="21" t="s">
        <v>45</v>
      </c>
    </row>
    <row r="30" spans="1:32" s="21" customFormat="1" ht="12.95" customHeight="1" x14ac:dyDescent="0.2">
      <c r="A30" s="21" t="s">
        <v>46</v>
      </c>
      <c r="B30" s="40"/>
      <c r="C30" s="18">
        <v>43488.482000000004</v>
      </c>
      <c r="D30" s="49"/>
      <c r="E30" s="21">
        <f>+(C30-C$7)/C$8</f>
        <v>-5310.9303340660836</v>
      </c>
      <c r="F30" s="21">
        <f>ROUND(2*E30,0)/2</f>
        <v>-5311</v>
      </c>
      <c r="O30" s="20">
        <f>+C$11+C$12*F30</f>
        <v>1.6669856653142093E-3</v>
      </c>
      <c r="P30" s="20">
        <f ca="1">+D$11+D$12*$F30</f>
        <v>-4.8590042165647093E-2</v>
      </c>
      <c r="Q30" s="50">
        <f>+C30-15018.5</f>
        <v>28469.982000000004</v>
      </c>
      <c r="R30" s="51">
        <f>+C30-(C$7+F30*C$8)</f>
        <v>8.6690550000639632E-2</v>
      </c>
      <c r="X30" s="21">
        <v>11200</v>
      </c>
      <c r="Y30" s="21">
        <f t="shared" si="1"/>
        <v>-4.8946977857575007E-3</v>
      </c>
      <c r="AB30" s="21">
        <v>8</v>
      </c>
      <c r="AD30" s="21" t="s">
        <v>40</v>
      </c>
      <c r="AF30" s="21" t="s">
        <v>37</v>
      </c>
    </row>
    <row r="31" spans="1:32" s="21" customFormat="1" ht="12.95" customHeight="1" x14ac:dyDescent="0.2">
      <c r="A31" s="21" t="s">
        <v>46</v>
      </c>
      <c r="B31" s="40"/>
      <c r="C31" s="18">
        <v>43544.396000000001</v>
      </c>
      <c r="D31" s="49"/>
      <c r="E31" s="21">
        <f>+(C31-C$7)/C$8</f>
        <v>-5265.9969355701905</v>
      </c>
      <c r="F31" s="21">
        <f>ROUND(2*E31,0)/2</f>
        <v>-5266</v>
      </c>
      <c r="G31" s="21">
        <f>+C31-(C$7+F31*C$8)</f>
        <v>3.8132999980007298E-3</v>
      </c>
      <c r="I31" s="21">
        <f>G31</f>
        <v>3.8132999980007298E-3</v>
      </c>
      <c r="O31" s="20">
        <f>+C$11+C$12*F31</f>
        <v>1.7067457762003349E-3</v>
      </c>
      <c r="P31" s="20">
        <f ca="1">+D$11+D$12*$F31</f>
        <v>-4.8317064882882399E-2</v>
      </c>
      <c r="Q31" s="50">
        <f>+C31-15018.5</f>
        <v>28525.896000000001</v>
      </c>
      <c r="R31" s="51"/>
      <c r="S31" s="21">
        <f>G31-O31</f>
        <v>2.106554221800395E-3</v>
      </c>
      <c r="T31" s="21">
        <f>U$2+U$3*F31+U$4*F31^2+U$5*SIN(RADIANS(U$6*F31+U$7))</f>
        <v>8.4991289231101622E-2</v>
      </c>
      <c r="U31" s="21">
        <f>+(T31-S31)^2</f>
        <v>6.869879297562085E-3</v>
      </c>
      <c r="X31" s="21">
        <v>11600</v>
      </c>
      <c r="Y31" s="21">
        <f t="shared" si="1"/>
        <v>1.5073821904443155E-5</v>
      </c>
      <c r="AA31" s="21" t="s">
        <v>38</v>
      </c>
      <c r="AB31" s="21">
        <v>9</v>
      </c>
      <c r="AD31" s="21" t="s">
        <v>40</v>
      </c>
      <c r="AF31" s="21" t="s">
        <v>37</v>
      </c>
    </row>
    <row r="32" spans="1:32" s="21" customFormat="1" ht="12.95" customHeight="1" x14ac:dyDescent="0.2">
      <c r="A32" s="21" t="s">
        <v>44</v>
      </c>
      <c r="B32" s="40"/>
      <c r="C32" s="18">
        <v>43544.406999999999</v>
      </c>
      <c r="D32" s="49"/>
      <c r="E32" s="21">
        <f>+(C32-C$7)/C$8</f>
        <v>-5265.9880957915411</v>
      </c>
      <c r="F32" s="21">
        <f>ROUND(2*E32,0)/2</f>
        <v>-5266</v>
      </c>
      <c r="G32" s="21">
        <f>+C32-(C$7+F32*C$8)</f>
        <v>1.4813299996603746E-2</v>
      </c>
      <c r="I32" s="21">
        <f>G32</f>
        <v>1.4813299996603746E-2</v>
      </c>
      <c r="O32" s="20">
        <f>+C$11+C$12*F32</f>
        <v>1.7067457762003349E-3</v>
      </c>
      <c r="P32" s="20">
        <f ca="1">+D$11+D$12*$F32</f>
        <v>-4.8317064882882399E-2</v>
      </c>
      <c r="Q32" s="50">
        <f>+C32-15018.5</f>
        <v>28525.906999999999</v>
      </c>
      <c r="R32" s="51"/>
      <c r="S32" s="21">
        <f>G32-O32</f>
        <v>1.310655422040341E-2</v>
      </c>
      <c r="T32" s="21">
        <f>U$2+U$3*F32+U$4*F32^2+U$5*SIN(RADIANS(U$6*F32+U$7))</f>
        <v>8.4991289231101622E-2</v>
      </c>
      <c r="U32" s="21">
        <f>+(T32-S32)^2</f>
        <v>5.1674151275583015E-3</v>
      </c>
      <c r="X32" s="21">
        <v>12000</v>
      </c>
      <c r="Y32" s="21">
        <f t="shared" si="1"/>
        <v>4.7554977768376697E-3</v>
      </c>
      <c r="AA32" s="21" t="s">
        <v>38</v>
      </c>
      <c r="AF32" s="21" t="s">
        <v>45</v>
      </c>
    </row>
    <row r="33" spans="1:32" s="21" customFormat="1" ht="12.95" customHeight="1" x14ac:dyDescent="0.2">
      <c r="A33" s="21" t="s">
        <v>46</v>
      </c>
      <c r="B33" s="40"/>
      <c r="C33" s="18">
        <v>43544.487000000001</v>
      </c>
      <c r="D33" s="49"/>
      <c r="E33" s="21">
        <f>+(C33-C$7)/C$8</f>
        <v>-5265.9238064922647</v>
      </c>
      <c r="F33" s="21">
        <f>ROUND(2*E33,0)/2</f>
        <v>-5266</v>
      </c>
      <c r="O33" s="20">
        <f>+C$11+C$12*F33</f>
        <v>1.7067457762003349E-3</v>
      </c>
      <c r="P33" s="20">
        <f ca="1">+D$11+D$12*$F33</f>
        <v>-4.8317064882882399E-2</v>
      </c>
      <c r="Q33" s="50">
        <f>+C33-15018.5</f>
        <v>28525.987000000001</v>
      </c>
      <c r="R33" s="51">
        <f>+C33-(C$7+F33*C$8)</f>
        <v>9.4813299998349976E-2</v>
      </c>
      <c r="X33" s="21">
        <v>12400</v>
      </c>
      <c r="Y33" s="21">
        <f t="shared" si="1"/>
        <v>8.532058857762365E-3</v>
      </c>
      <c r="AB33" s="21">
        <v>7</v>
      </c>
      <c r="AD33" s="21" t="s">
        <v>35</v>
      </c>
      <c r="AF33" s="21" t="s">
        <v>37</v>
      </c>
    </row>
    <row r="34" spans="1:32" s="21" customFormat="1" ht="12.95" customHeight="1" x14ac:dyDescent="0.2">
      <c r="A34" s="21" t="s">
        <v>47</v>
      </c>
      <c r="B34" s="40"/>
      <c r="C34" s="18">
        <v>43890.339</v>
      </c>
      <c r="D34" s="49"/>
      <c r="E34" s="21">
        <f>+(C34-C$7)/C$8</f>
        <v>-4987.9915223308308</v>
      </c>
      <c r="F34" s="21">
        <f>ROUND(2*E34,0)/2</f>
        <v>-4988</v>
      </c>
      <c r="G34" s="21">
        <f>+C34-(C$7+F34*C$8)</f>
        <v>1.054939999448834E-2</v>
      </c>
      <c r="I34" s="21">
        <f>G34</f>
        <v>1.054939999448834E-2</v>
      </c>
      <c r="O34" s="20">
        <f>+C$11+C$12*F34</f>
        <v>1.9523749056746184E-3</v>
      </c>
      <c r="P34" s="20">
        <f ca="1">+D$11+D$12*$F34</f>
        <v>-4.6630671891580433E-2</v>
      </c>
      <c r="Q34" s="50">
        <f>+C34-15018.5</f>
        <v>28871.839</v>
      </c>
      <c r="R34" s="51"/>
      <c r="S34" s="21">
        <f>G34-O34</f>
        <v>8.5970250888137215E-3</v>
      </c>
      <c r="T34" s="21">
        <f>U$2+U$3*F34+U$4*F34^2+U$5*SIN(RADIANS(U$6*F34+U$7))</f>
        <v>8.1096630033124506E-2</v>
      </c>
      <c r="U34" s="21">
        <f>+(T34-S34)^2</f>
        <v>5.2561927170811339E-3</v>
      </c>
      <c r="X34" s="21">
        <v>12800</v>
      </c>
      <c r="Y34" s="21">
        <f t="shared" si="1"/>
        <v>1.0718062728773625E-2</v>
      </c>
      <c r="AA34" s="21" t="s">
        <v>38</v>
      </c>
      <c r="AB34" s="21">
        <v>7</v>
      </c>
      <c r="AD34" s="21" t="s">
        <v>35</v>
      </c>
      <c r="AF34" s="21" t="s">
        <v>37</v>
      </c>
    </row>
    <row r="35" spans="1:32" s="21" customFormat="1" ht="12.95" customHeight="1" x14ac:dyDescent="0.2">
      <c r="A35" s="21" t="s">
        <v>48</v>
      </c>
      <c r="B35" s="40"/>
      <c r="C35" s="18">
        <v>43931.389000000003</v>
      </c>
      <c r="D35" s="49"/>
      <c r="E35" s="21">
        <f>+(C35-C$7)/C$8</f>
        <v>-4955.0030756402584</v>
      </c>
      <c r="F35" s="21">
        <f>ROUND(2*E35,0)/2</f>
        <v>-4955</v>
      </c>
      <c r="G35" s="21">
        <f>+C35-(C$7+F35*C$8)</f>
        <v>-3.8272500023595057E-3</v>
      </c>
      <c r="I35" s="21">
        <f>G35</f>
        <v>-3.8272500023595057E-3</v>
      </c>
      <c r="O35" s="20">
        <f>+C$11+C$12*F35</f>
        <v>1.9815323203244434E-3</v>
      </c>
      <c r="P35" s="20">
        <f ca="1">+D$11+D$12*$F35</f>
        <v>-4.6430488550886315E-2</v>
      </c>
      <c r="Q35" s="50">
        <f>+C35-15018.5</f>
        <v>28912.889000000003</v>
      </c>
      <c r="R35" s="51"/>
      <c r="S35" s="21">
        <f>G35-O35</f>
        <v>-5.8087823226839492E-3</v>
      </c>
      <c r="T35" s="21">
        <f>U$2+U$3*F35+U$4*F35^2+U$5*SIN(RADIANS(U$6*F35+U$7))</f>
        <v>8.0578116256471627E-2</v>
      </c>
      <c r="U35" s="21">
        <f>+(T35-S35)^2</f>
        <v>7.4626962461253115E-3</v>
      </c>
      <c r="X35" s="21">
        <v>13200</v>
      </c>
      <c r="Y35" s="21">
        <f t="shared" si="1"/>
        <v>1.095600399241565E-2</v>
      </c>
      <c r="AA35" s="21" t="s">
        <v>38</v>
      </c>
      <c r="AB35" s="21">
        <v>8</v>
      </c>
      <c r="AD35" s="21" t="s">
        <v>40</v>
      </c>
      <c r="AF35" s="21" t="s">
        <v>37</v>
      </c>
    </row>
    <row r="36" spans="1:32" s="21" customFormat="1" ht="12.95" customHeight="1" x14ac:dyDescent="0.2">
      <c r="A36" s="21" t="s">
        <v>48</v>
      </c>
      <c r="B36" s="40"/>
      <c r="C36" s="18">
        <v>43936.37</v>
      </c>
      <c r="D36" s="49"/>
      <c r="E36" s="21">
        <f>+(C36-C$7)/C$8</f>
        <v>-4951.0002631441384</v>
      </c>
      <c r="F36" s="21">
        <f>ROUND(2*E36,0)/2</f>
        <v>-4951</v>
      </c>
      <c r="G36" s="21">
        <f>+C36-(C$7+F36*C$8)</f>
        <v>-3.2744999771239236E-4</v>
      </c>
      <c r="I36" s="21">
        <f>G36</f>
        <v>-3.2744999771239236E-4</v>
      </c>
      <c r="O36" s="20">
        <f>+C$11+C$12*F36</f>
        <v>1.9850665524032097E-3</v>
      </c>
      <c r="P36" s="20">
        <f ca="1">+D$11+D$12*$F36</f>
        <v>-4.6406223903529449E-2</v>
      </c>
      <c r="Q36" s="50">
        <f>+C36-15018.5</f>
        <v>28917.870000000003</v>
      </c>
      <c r="R36" s="51"/>
      <c r="S36" s="21">
        <f>G36-O36</f>
        <v>-2.3125165501156021E-3</v>
      </c>
      <c r="T36" s="21">
        <f>U$2+U$3*F36+U$4*F36^2+U$5*SIN(RADIANS(U$6*F36+U$7))</f>
        <v>8.0514509813616783E-2</v>
      </c>
      <c r="U36" s="21">
        <f>+(T36-S36)^2</f>
        <v>6.8603162962584206E-3</v>
      </c>
      <c r="X36" s="21">
        <v>13600</v>
      </c>
      <c r="Y36" s="21">
        <f t="shared" si="1"/>
        <v>9.215392827051026E-3</v>
      </c>
      <c r="AA36" s="21" t="s">
        <v>38</v>
      </c>
      <c r="AB36" s="21">
        <v>9</v>
      </c>
      <c r="AD36" s="21" t="s">
        <v>39</v>
      </c>
      <c r="AF36" s="21" t="s">
        <v>37</v>
      </c>
    </row>
    <row r="37" spans="1:32" s="21" customFormat="1" ht="12.95" customHeight="1" x14ac:dyDescent="0.2">
      <c r="A37" s="21" t="s">
        <v>49</v>
      </c>
      <c r="B37" s="40"/>
      <c r="C37" s="18">
        <v>44201.419000000002</v>
      </c>
      <c r="D37" s="49"/>
      <c r="E37" s="21">
        <f>+(C37-C$7)/C$8</f>
        <v>-4738.0025820993451</v>
      </c>
      <c r="F37" s="21">
        <f>ROUND(2*E37,0)/2</f>
        <v>-4738</v>
      </c>
      <c r="G37" s="21">
        <f>+C37-(C$7+F37*C$8)</f>
        <v>-3.2131000043591484E-3</v>
      </c>
      <c r="I37" s="21">
        <f>G37</f>
        <v>-3.2131000043591484E-3</v>
      </c>
      <c r="O37" s="20">
        <f>+C$11+C$12*F37</f>
        <v>2.1732644105975354E-3</v>
      </c>
      <c r="P37" s="20">
        <f ca="1">+D$11+D$12*$F37</f>
        <v>-4.5114131431776505E-2</v>
      </c>
      <c r="Q37" s="50">
        <f>+C37-15018.5</f>
        <v>29182.919000000002</v>
      </c>
      <c r="R37" s="51"/>
      <c r="S37" s="21">
        <f>G37-O37</f>
        <v>-5.3863644149566839E-3</v>
      </c>
      <c r="T37" s="21">
        <f>U$2+U$3*F37+U$4*F37^2+U$5*SIN(RADIANS(U$6*F37+U$7))</f>
        <v>7.6907497637545896E-2</v>
      </c>
      <c r="U37" s="21">
        <f>+(T37-S37)^2</f>
        <v>6.7722797315163241E-3</v>
      </c>
      <c r="X37" s="21">
        <v>14000</v>
      </c>
      <c r="Y37" s="21">
        <f t="shared" si="1"/>
        <v>5.7976867273933702E-3</v>
      </c>
      <c r="AA37" s="21" t="s">
        <v>38</v>
      </c>
      <c r="AB37" s="21">
        <v>6</v>
      </c>
      <c r="AD37" s="21" t="s">
        <v>40</v>
      </c>
      <c r="AF37" s="21" t="s">
        <v>37</v>
      </c>
    </row>
    <row r="38" spans="1:32" s="21" customFormat="1" ht="12.95" customHeight="1" x14ac:dyDescent="0.2">
      <c r="A38" s="7" t="s">
        <v>51</v>
      </c>
      <c r="B38" s="10" t="s">
        <v>50</v>
      </c>
      <c r="C38" s="9">
        <v>44221.337</v>
      </c>
      <c r="D38" s="9"/>
      <c r="E38" s="21">
        <f>+(C38-C$7)/C$8</f>
        <v>-4721.9961538123125</v>
      </c>
      <c r="F38" s="21">
        <f>ROUND(2*E38,0)/2</f>
        <v>-4722</v>
      </c>
      <c r="G38" s="21">
        <f>+C38-(C$7+F38*C$8)</f>
        <v>4.786099998455029E-3</v>
      </c>
      <c r="I38" s="21">
        <f>G38</f>
        <v>4.786099998455029E-3</v>
      </c>
      <c r="O38" s="20">
        <f>+C$11+C$12*F38</f>
        <v>2.1874013389126014E-3</v>
      </c>
      <c r="P38" s="20">
        <f ca="1">+D$11+D$12*$F38</f>
        <v>-4.5017072842349057E-2</v>
      </c>
      <c r="Q38" s="50">
        <f>+C38-15018.5</f>
        <v>29202.837</v>
      </c>
      <c r="R38" s="51"/>
      <c r="S38" s="21">
        <f>G38-O38</f>
        <v>2.5986986595424276E-3</v>
      </c>
      <c r="T38" s="21">
        <f>U$2+U$3*F38+U$4*F38^2+U$5*SIN(RADIANS(U$6*F38+U$7))</f>
        <v>7.6620405561878741E-2</v>
      </c>
      <c r="U38" s="21">
        <f>+(T38-S38)^2</f>
        <v>5.4792130927353829E-3</v>
      </c>
      <c r="X38" s="21">
        <v>14400</v>
      </c>
      <c r="Y38" s="21">
        <f t="shared" si="1"/>
        <v>1.2875296372502586E-3</v>
      </c>
      <c r="AA38" s="21" t="s">
        <v>38</v>
      </c>
      <c r="AB38" s="21">
        <v>6</v>
      </c>
      <c r="AD38" s="21" t="s">
        <v>35</v>
      </c>
      <c r="AF38" s="21" t="s">
        <v>37</v>
      </c>
    </row>
    <row r="39" spans="1:32" s="21" customFormat="1" ht="12.95" customHeight="1" x14ac:dyDescent="0.2">
      <c r="A39" s="7" t="s">
        <v>51</v>
      </c>
      <c r="B39" s="10"/>
      <c r="C39" s="9">
        <v>44247.459000000003</v>
      </c>
      <c r="D39" s="9"/>
      <c r="E39" s="21">
        <f>+(C39-C$7)/C$8</f>
        <v>-4701.0040903664858</v>
      </c>
      <c r="F39" s="21">
        <f>ROUND(2*E39,0)/2</f>
        <v>-4701</v>
      </c>
      <c r="G39" s="21">
        <f>+C39-(C$7+F39*C$8)</f>
        <v>-5.0899499983643182E-3</v>
      </c>
      <c r="I39" s="21">
        <f>G39</f>
        <v>-5.0899499983643182E-3</v>
      </c>
      <c r="O39" s="20">
        <f>+C$11+C$12*F39</f>
        <v>2.2059560573261267E-3</v>
      </c>
      <c r="P39" s="20">
        <f ca="1">+D$11+D$12*$F39</f>
        <v>-4.4889683443725528E-2</v>
      </c>
      <c r="Q39" s="50">
        <f>+C39-15018.5</f>
        <v>29228.959000000003</v>
      </c>
      <c r="R39" s="51"/>
      <c r="S39" s="21">
        <f>G39-O39</f>
        <v>-7.2959060556904449E-3</v>
      </c>
      <c r="T39" s="21">
        <f>U$2+U$3*F39+U$4*F39^2+U$5*SIN(RADIANS(U$6*F39+U$7))</f>
        <v>7.6240488180996643E-2</v>
      </c>
      <c r="U39" s="21">
        <f>+(T39-S39)^2</f>
        <v>6.9783291620672079E-3</v>
      </c>
      <c r="X39" s="21">
        <v>14800</v>
      </c>
      <c r="Y39" s="21">
        <f t="shared" si="1"/>
        <v>-3.5418144362410094E-3</v>
      </c>
      <c r="AA39" s="21" t="s">
        <v>38</v>
      </c>
      <c r="AB39" s="21">
        <v>6</v>
      </c>
      <c r="AD39" s="21" t="s">
        <v>35</v>
      </c>
      <c r="AF39" s="21" t="s">
        <v>37</v>
      </c>
    </row>
    <row r="40" spans="1:32" s="21" customFormat="1" ht="12.95" customHeight="1" x14ac:dyDescent="0.2">
      <c r="A40" s="7" t="s">
        <v>52</v>
      </c>
      <c r="B40" s="10"/>
      <c r="C40" s="9">
        <v>44303.455000000002</v>
      </c>
      <c r="D40" s="9"/>
      <c r="E40" s="21">
        <f>+(C40-C$7)/C$8</f>
        <v>-4656.0047953388339</v>
      </c>
      <c r="F40" s="21">
        <f>ROUND(2*E40,0)/2</f>
        <v>-4656</v>
      </c>
      <c r="G40" s="21">
        <f>+C40-(C$7+F40*C$8)</f>
        <v>-5.9671999988495372E-3</v>
      </c>
      <c r="I40" s="21">
        <f>G40</f>
        <v>-5.9671999988495372E-3</v>
      </c>
      <c r="O40" s="20">
        <f>+C$11+C$12*F40</f>
        <v>2.2457161682122515E-3</v>
      </c>
      <c r="P40" s="20">
        <f ca="1">+D$11+D$12*$F40</f>
        <v>-4.461670616096082E-2</v>
      </c>
      <c r="Q40" s="50">
        <f>+C40-15018.5</f>
        <v>29284.955000000002</v>
      </c>
      <c r="R40" s="51"/>
      <c r="S40" s="21">
        <f>G40-O40</f>
        <v>-8.2129161670617887E-3</v>
      </c>
      <c r="T40" s="21">
        <f>U$2+U$3*F40+U$4*F40^2+U$5*SIN(RADIANS(U$6*F40+U$7))</f>
        <v>7.5414916543117758E-2</v>
      </c>
      <c r="U40" s="21">
        <f>+(T40-S40)^2</f>
        <v>6.9936144038017746E-3</v>
      </c>
      <c r="X40" s="21">
        <v>15200</v>
      </c>
      <c r="Y40" s="21">
        <f t="shared" si="1"/>
        <v>-7.853537177132542E-3</v>
      </c>
      <c r="AA40" s="21" t="s">
        <v>38</v>
      </c>
      <c r="AB40" s="21">
        <v>6</v>
      </c>
      <c r="AD40" s="21" t="s">
        <v>35</v>
      </c>
      <c r="AF40" s="21" t="s">
        <v>37</v>
      </c>
    </row>
    <row r="41" spans="1:32" s="21" customFormat="1" ht="12.95" customHeight="1" x14ac:dyDescent="0.2">
      <c r="A41" s="7" t="s">
        <v>53</v>
      </c>
      <c r="B41" s="10"/>
      <c r="C41" s="9">
        <v>44533.659</v>
      </c>
      <c r="D41" s="9"/>
      <c r="E41" s="21">
        <f>+(C41-C$7)/C$8</f>
        <v>-4471.0091222095807</v>
      </c>
      <c r="F41" s="21">
        <f>ROUND(2*E41,0)/2</f>
        <v>-4471</v>
      </c>
      <c r="G41" s="21">
        <f>+C41-(C$7+F41*C$8)</f>
        <v>-1.1351450004440267E-2</v>
      </c>
      <c r="I41" s="21">
        <f>G41</f>
        <v>-1.1351450004440267E-2</v>
      </c>
      <c r="O41" s="20">
        <f>+C$11+C$12*F41</f>
        <v>2.4091744018552106E-3</v>
      </c>
      <c r="P41" s="20">
        <f ca="1">+D$11+D$12*$F41</f>
        <v>-4.3494466220705914E-2</v>
      </c>
      <c r="Q41" s="50">
        <f>+C41-15018.5</f>
        <v>29515.159</v>
      </c>
      <c r="R41" s="51"/>
      <c r="S41" s="21">
        <f>G41-O41</f>
        <v>-1.3760624406295477E-2</v>
      </c>
      <c r="T41" s="21">
        <f>U$2+U$3*F41+U$4*F41^2+U$5*SIN(RADIANS(U$6*F41+U$7))</f>
        <v>7.1876085455588309E-2</v>
      </c>
      <c r="U41" s="21">
        <f>+(T41-S41)^2</f>
        <v>7.3336460759684651E-3</v>
      </c>
      <c r="X41" s="21">
        <v>15600</v>
      </c>
      <c r="Y41" s="21">
        <f t="shared" si="1"/>
        <v>-1.0882640031899564E-2</v>
      </c>
      <c r="AA41" s="21" t="s">
        <v>38</v>
      </c>
      <c r="AB41" s="21">
        <v>7</v>
      </c>
      <c r="AD41" s="21" t="s">
        <v>35</v>
      </c>
      <c r="AF41" s="21" t="s">
        <v>37</v>
      </c>
    </row>
    <row r="42" spans="1:32" s="21" customFormat="1" ht="12.95" customHeight="1" x14ac:dyDescent="0.2">
      <c r="A42" s="7" t="s">
        <v>54</v>
      </c>
      <c r="B42" s="10"/>
      <c r="C42" s="9">
        <v>44583.445</v>
      </c>
      <c r="D42" s="9"/>
      <c r="E42" s="21">
        <f>+(C42-C$7)/C$8</f>
        <v>-4431.000284038163</v>
      </c>
      <c r="F42" s="21">
        <f>ROUND(2*E42,0)/2</f>
        <v>-4431</v>
      </c>
      <c r="G42" s="21">
        <f>+C42-(C$7+F42*C$8)</f>
        <v>-3.5345000651432201E-4</v>
      </c>
      <c r="I42" s="21">
        <f>G42</f>
        <v>-3.5345000651432201E-4</v>
      </c>
      <c r="O42" s="20">
        <f>+C$11+C$12*F42</f>
        <v>2.4445167226428768E-3</v>
      </c>
      <c r="P42" s="20">
        <f ca="1">+D$11+D$12*$F42</f>
        <v>-4.3251819747137286E-2</v>
      </c>
      <c r="Q42" s="50">
        <f>+C42-15018.5</f>
        <v>29564.945</v>
      </c>
      <c r="R42" s="51"/>
      <c r="S42" s="21">
        <f>G42-O42</f>
        <v>-2.7979667291571989E-3</v>
      </c>
      <c r="T42" s="21">
        <f>U$2+U$3*F42+U$4*F42^2+U$5*SIN(RADIANS(U$6*F42+U$7))</f>
        <v>7.1084933787553289E-2</v>
      </c>
      <c r="U42" s="21">
        <f>+(T42-S42)^2</f>
        <v>5.4586829887621376E-3</v>
      </c>
      <c r="X42" s="21">
        <v>16000</v>
      </c>
      <c r="Y42" s="21">
        <f t="shared" si="1"/>
        <v>-1.2059673023616572E-2</v>
      </c>
      <c r="AA42" s="21" t="s">
        <v>38</v>
      </c>
      <c r="AB42" s="21">
        <v>8</v>
      </c>
      <c r="AD42" s="21" t="s">
        <v>40</v>
      </c>
      <c r="AF42" s="21" t="s">
        <v>37</v>
      </c>
    </row>
    <row r="43" spans="1:32" s="21" customFormat="1" ht="12.95" customHeight="1" x14ac:dyDescent="0.2">
      <c r="A43" s="7" t="s">
        <v>54</v>
      </c>
      <c r="B43" s="10"/>
      <c r="C43" s="9">
        <v>44613.290999999997</v>
      </c>
      <c r="D43" s="9"/>
      <c r="E43" s="21">
        <f>+(C43-C$7)/C$8</f>
        <v>-4407.0155537110822</v>
      </c>
      <c r="F43" s="21">
        <f>ROUND(2*E43,0)/2</f>
        <v>-4407</v>
      </c>
      <c r="G43" s="21">
        <f>+C43-(C$7+F43*C$8)</f>
        <v>-1.9354650008608587E-2</v>
      </c>
      <c r="I43" s="21">
        <f>G43</f>
        <v>-1.9354650008608587E-2</v>
      </c>
      <c r="O43" s="20">
        <f>+C$11+C$12*F43</f>
        <v>2.4657221151154771E-3</v>
      </c>
      <c r="P43" s="20">
        <f ca="1">+D$11+D$12*$F43</f>
        <v>-4.3106231862996114E-2</v>
      </c>
      <c r="Q43" s="50">
        <f>+C43-15018.5</f>
        <v>29594.790999999997</v>
      </c>
      <c r="R43" s="51"/>
      <c r="S43" s="21">
        <f>G43-O43</f>
        <v>-2.1820372123724063E-2</v>
      </c>
      <c r="T43" s="21">
        <f>U$2+U$3*F43+U$4*F43^2+U$5*SIN(RADIANS(U$6*F43+U$7))</f>
        <v>7.0606565324030354E-2</v>
      </c>
      <c r="U43" s="21">
        <f>+(T43-S43)^2</f>
        <v>8.5427387659711071E-3</v>
      </c>
      <c r="X43" s="21">
        <v>16400</v>
      </c>
      <c r="Y43" s="21">
        <f t="shared" si="1"/>
        <v>-1.110284350765665E-2</v>
      </c>
      <c r="AA43" s="21" t="s">
        <v>38</v>
      </c>
      <c r="AB43" s="21">
        <v>9</v>
      </c>
      <c r="AD43" s="21" t="s">
        <v>39</v>
      </c>
      <c r="AF43" s="21" t="s">
        <v>37</v>
      </c>
    </row>
    <row r="44" spans="1:32" s="21" customFormat="1" ht="12.95" customHeight="1" x14ac:dyDescent="0.2">
      <c r="A44" s="7" t="s">
        <v>55</v>
      </c>
      <c r="B44" s="10"/>
      <c r="C44" s="9">
        <v>44644.415000000001</v>
      </c>
      <c r="D44" s="9"/>
      <c r="E44" s="21">
        <f>+(C44-C$7)/C$8</f>
        <v>-4382.0038018280757</v>
      </c>
      <c r="F44" s="21">
        <f>ROUND(2*E44,0)/2</f>
        <v>-4382</v>
      </c>
      <c r="G44" s="21">
        <f>+C44-(C$7+F44*C$8)</f>
        <v>-4.7309000001405366E-3</v>
      </c>
      <c r="I44" s="21">
        <f>G44</f>
        <v>-4.7309000001405366E-3</v>
      </c>
      <c r="O44" s="20">
        <f>+C$11+C$12*F44</f>
        <v>2.4878110656077687E-3</v>
      </c>
      <c r="P44" s="20">
        <f ca="1">+D$11+D$12*$F44</f>
        <v>-4.295457781701572E-2</v>
      </c>
      <c r="Q44" s="50">
        <f>+C44-15018.5</f>
        <v>29625.915000000001</v>
      </c>
      <c r="R44" s="51"/>
      <c r="S44" s="21">
        <f>G44-O44</f>
        <v>-7.2187110657483053E-3</v>
      </c>
      <c r="T44" s="21">
        <f>U$2+U$3*F44+U$4*F44^2+U$5*SIN(RADIANS(U$6*F44+U$7))</f>
        <v>7.0105555731474187E-2</v>
      </c>
      <c r="U44" s="21">
        <f>+(T44-S44)^2</f>
        <v>5.9790422357280434E-3</v>
      </c>
      <c r="X44" s="21">
        <v>16800</v>
      </c>
      <c r="Y44" s="21">
        <f t="shared" si="1"/>
        <v>-8.063596241783183E-3</v>
      </c>
      <c r="AA44" s="21" t="s">
        <v>38</v>
      </c>
      <c r="AB44" s="21">
        <v>9</v>
      </c>
      <c r="AD44" s="21" t="s">
        <v>40</v>
      </c>
      <c r="AF44" s="21" t="s">
        <v>37</v>
      </c>
    </row>
    <row r="45" spans="1:32" s="21" customFormat="1" ht="12.95" customHeight="1" x14ac:dyDescent="0.2">
      <c r="A45" s="7" t="s">
        <v>56</v>
      </c>
      <c r="B45" s="10"/>
      <c r="C45" s="9">
        <v>45336.286</v>
      </c>
      <c r="D45" s="9"/>
      <c r="E45" s="21">
        <f>+(C45-C$7)/C$8</f>
        <v>-3826.0050295929695</v>
      </c>
      <c r="F45" s="21">
        <f>ROUND(2*E45,0)/2</f>
        <v>-3826</v>
      </c>
      <c r="G45" s="21">
        <f>+C45-(C$7+F45*C$8)</f>
        <v>-6.2587000065832399E-3</v>
      </c>
      <c r="I45" s="21">
        <f>G45</f>
        <v>-6.2587000065832399E-3</v>
      </c>
      <c r="O45" s="20">
        <f>+C$11+C$12*F45</f>
        <v>2.9790693245563358E-3</v>
      </c>
      <c r="P45" s="20">
        <f ca="1">+D$11+D$12*$F45</f>
        <v>-3.9581791834411795E-2</v>
      </c>
      <c r="Q45" s="50">
        <f>+C45-15018.5</f>
        <v>30317.786</v>
      </c>
      <c r="R45" s="51"/>
      <c r="S45" s="21">
        <f>G45-O45</f>
        <v>-9.2377693311395757E-3</v>
      </c>
      <c r="T45" s="21">
        <f>U$2+U$3*F45+U$4*F45^2+U$5*SIN(RADIANS(U$6*F45+U$7))</f>
        <v>5.8668998745280566E-2</v>
      </c>
      <c r="U45" s="21">
        <f>+(T45-S45)^2</f>
        <v>4.6113291505847139E-3</v>
      </c>
      <c r="X45" s="21">
        <v>17200</v>
      </c>
      <c r="Y45" s="21">
        <f t="shared" si="1"/>
        <v>-3.3182921765318963E-3</v>
      </c>
      <c r="AA45" s="21" t="s">
        <v>38</v>
      </c>
      <c r="AB45" s="21">
        <v>6</v>
      </c>
      <c r="AD45" s="21" t="s">
        <v>35</v>
      </c>
      <c r="AF45" s="21" t="s">
        <v>37</v>
      </c>
    </row>
    <row r="46" spans="1:32" s="21" customFormat="1" ht="12.95" customHeight="1" x14ac:dyDescent="0.2">
      <c r="A46" s="7" t="s">
        <v>56</v>
      </c>
      <c r="B46" s="10"/>
      <c r="C46" s="9">
        <v>45342.51</v>
      </c>
      <c r="D46" s="9"/>
      <c r="E46" s="21">
        <f>+(C46-C$7)/C$8</f>
        <v>-3821.0033221093599</v>
      </c>
      <c r="F46" s="21">
        <f>ROUND(2*E46,0)/2</f>
        <v>-3821</v>
      </c>
      <c r="G46" s="21">
        <f>+C46-(C$7+F46*C$8)</f>
        <v>-4.1339500021422282E-3</v>
      </c>
      <c r="I46" s="21">
        <f>G46</f>
        <v>-4.1339500021422282E-3</v>
      </c>
      <c r="O46" s="20">
        <f>+C$11+C$12*F46</f>
        <v>2.9834871146547943E-3</v>
      </c>
      <c r="P46" s="20">
        <f ca="1">+D$11+D$12*$F46</f>
        <v>-3.9551461025215714E-2</v>
      </c>
      <c r="Q46" s="50">
        <f>+C46-15018.5</f>
        <v>30324.010000000002</v>
      </c>
      <c r="R46" s="51"/>
      <c r="S46" s="21">
        <f>G46-O46</f>
        <v>-7.1174371167970225E-3</v>
      </c>
      <c r="T46" s="21">
        <f>U$2+U$3*F46+U$4*F46^2+U$5*SIN(RADIANS(U$6*F46+U$7))</f>
        <v>5.8567213261431592E-2</v>
      </c>
      <c r="U46" s="21">
        <f>+(T46-S46)^2</f>
        <v>4.314473295310128E-3</v>
      </c>
      <c r="X46" s="21">
        <v>17600</v>
      </c>
      <c r="Y46" s="21">
        <f t="shared" si="1"/>
        <v>2.4926680752174091E-3</v>
      </c>
      <c r="AA46" s="21" t="s">
        <v>38</v>
      </c>
      <c r="AB46" s="21">
        <v>6</v>
      </c>
      <c r="AD46" s="21" t="s">
        <v>35</v>
      </c>
      <c r="AF46" s="21" t="s">
        <v>37</v>
      </c>
    </row>
    <row r="47" spans="1:32" s="21" customFormat="1" ht="12.95" customHeight="1" x14ac:dyDescent="0.2">
      <c r="A47" s="7" t="s">
        <v>56</v>
      </c>
      <c r="B47" s="10"/>
      <c r="C47" s="9">
        <v>45342.510999999999</v>
      </c>
      <c r="D47" s="9"/>
      <c r="E47" s="21">
        <f>+(C47-C$7)/C$8</f>
        <v>-3821.0025184931219</v>
      </c>
      <c r="F47" s="21">
        <f>ROUND(2*E47,0)/2</f>
        <v>-3821</v>
      </c>
      <c r="G47" s="21">
        <f>+C47-(C$7+F47*C$8)</f>
        <v>-3.1339500055764802E-3</v>
      </c>
      <c r="I47" s="21">
        <f>G47</f>
        <v>-3.1339500055764802E-3</v>
      </c>
      <c r="O47" s="20">
        <f>+C$11+C$12*F47</f>
        <v>2.9834871146547943E-3</v>
      </c>
      <c r="P47" s="20">
        <f ca="1">+D$11+D$12*$F47</f>
        <v>-3.9551461025215714E-2</v>
      </c>
      <c r="Q47" s="50">
        <f>+C47-15018.5</f>
        <v>30324.010999999999</v>
      </c>
      <c r="R47" s="51"/>
      <c r="S47" s="21">
        <f>G47-O47</f>
        <v>-6.1174371202312745E-3</v>
      </c>
      <c r="T47" s="21">
        <f>U$2+U$3*F47+U$4*F47^2+U$5*SIN(RADIANS(U$6*F47+U$7))</f>
        <v>5.8567213261431592E-2</v>
      </c>
      <c r="U47" s="21">
        <f>+(T47-S47)^2</f>
        <v>4.1841039949979579E-3</v>
      </c>
      <c r="X47" s="21">
        <v>18000</v>
      </c>
      <c r="Y47" s="21">
        <f t="shared" si="1"/>
        <v>8.5684292869578037E-3</v>
      </c>
      <c r="AA47" s="21" t="s">
        <v>38</v>
      </c>
      <c r="AB47" s="21">
        <v>6</v>
      </c>
      <c r="AD47" s="21" t="s">
        <v>57</v>
      </c>
      <c r="AF47" s="21" t="s">
        <v>37</v>
      </c>
    </row>
    <row r="48" spans="1:32" s="21" customFormat="1" ht="12.95" customHeight="1" x14ac:dyDescent="0.2">
      <c r="A48" s="7" t="s">
        <v>58</v>
      </c>
      <c r="B48" s="10"/>
      <c r="C48" s="9">
        <v>45382.328000000001</v>
      </c>
      <c r="D48" s="9"/>
      <c r="E48" s="21">
        <f>+(C48-C$7)/C$8</f>
        <v>-3789.0049306276287</v>
      </c>
      <c r="F48" s="21">
        <f>ROUND(2*E48,0)/2</f>
        <v>-3789</v>
      </c>
      <c r="G48" s="21">
        <f>+C48-(C$7+F48*C$8)</f>
        <v>-6.135550000180956E-3</v>
      </c>
      <c r="I48" s="21">
        <f>G48</f>
        <v>-6.135550000180956E-3</v>
      </c>
      <c r="O48" s="20">
        <f>+C$11+C$12*F48</f>
        <v>3.0117609712849275E-3</v>
      </c>
      <c r="P48" s="20">
        <f ca="1">+D$11+D$12*$F48</f>
        <v>-3.9357343846360811E-2</v>
      </c>
      <c r="Q48" s="50">
        <f>+C48-15018.5</f>
        <v>30363.828000000001</v>
      </c>
      <c r="R48" s="51"/>
      <c r="S48" s="21">
        <f>G48-O48</f>
        <v>-9.1473109714658839E-3</v>
      </c>
      <c r="T48" s="21">
        <f>U$2+U$3*F48+U$4*F48^2+U$5*SIN(RADIANS(U$6*F48+U$7))</f>
        <v>5.7917781477112205E-2</v>
      </c>
      <c r="U48" s="21">
        <f>+(T48-S48)^2</f>
        <v>4.4977266251363252E-3</v>
      </c>
      <c r="X48" s="21">
        <v>18400</v>
      </c>
      <c r="Y48" s="21">
        <f t="shared" si="1"/>
        <v>1.4077220263560163E-2</v>
      </c>
      <c r="AA48" s="21" t="s">
        <v>38</v>
      </c>
      <c r="AB48" s="21">
        <v>6</v>
      </c>
      <c r="AD48" s="21" t="s">
        <v>35</v>
      </c>
      <c r="AF48" s="21" t="s">
        <v>37</v>
      </c>
    </row>
    <row r="49" spans="1:32" s="21" customFormat="1" ht="12.95" customHeight="1" x14ac:dyDescent="0.2">
      <c r="A49" s="7" t="s">
        <v>59</v>
      </c>
      <c r="B49" s="10"/>
      <c r="C49" s="9">
        <v>45647.387999999999</v>
      </c>
      <c r="D49" s="9"/>
      <c r="E49" s="21">
        <f>+(C49-C$7)/C$8</f>
        <v>-3575.9984098041859</v>
      </c>
      <c r="F49" s="21">
        <f>ROUND(2*E49,0)/2</f>
        <v>-3576</v>
      </c>
      <c r="G49" s="21">
        <f>+C49-(C$7+F49*C$8)</f>
        <v>1.9787999990512617E-3</v>
      </c>
      <c r="I49" s="21">
        <f>G49</f>
        <v>1.9787999990512617E-3</v>
      </c>
      <c r="O49" s="20">
        <f>+C$11+C$12*F49</f>
        <v>3.1999588294792528E-3</v>
      </c>
      <c r="P49" s="20">
        <f ca="1">+D$11+D$12*$F49</f>
        <v>-3.8065251374607867E-2</v>
      </c>
      <c r="Q49" s="50">
        <f>+C49-15018.5</f>
        <v>30628.887999999999</v>
      </c>
      <c r="R49" s="51"/>
      <c r="S49" s="21">
        <f>G49-O49</f>
        <v>-1.2211588304279911E-3</v>
      </c>
      <c r="T49" s="21">
        <f>U$2+U$3*F49+U$4*F49^2+U$5*SIN(RADIANS(U$6*F49+U$7))</f>
        <v>5.371078802306619E-2</v>
      </c>
      <c r="U49" s="21">
        <f>+(T49-S49)^2</f>
        <v>3.0175187851151091E-3</v>
      </c>
      <c r="X49" s="21">
        <v>18800</v>
      </c>
      <c r="Y49" s="21">
        <f t="shared" si="1"/>
        <v>1.829089315625184E-2</v>
      </c>
      <c r="AA49" s="21" t="s">
        <v>38</v>
      </c>
      <c r="AB49" s="21">
        <v>6</v>
      </c>
      <c r="AD49" s="21" t="s">
        <v>35</v>
      </c>
      <c r="AF49" s="21" t="s">
        <v>37</v>
      </c>
    </row>
    <row r="50" spans="1:32" s="21" customFormat="1" ht="12.95" customHeight="1" x14ac:dyDescent="0.2">
      <c r="A50" s="7" t="s">
        <v>60</v>
      </c>
      <c r="B50" s="10"/>
      <c r="C50" s="9">
        <v>45698.400000000001</v>
      </c>
      <c r="D50" s="9"/>
      <c r="E50" s="21">
        <f>+(C50-C$7)/C$8</f>
        <v>-3535.0043381213741</v>
      </c>
      <c r="F50" s="21">
        <f>ROUND(2*E50,0)/2</f>
        <v>-3535</v>
      </c>
      <c r="G50" s="21">
        <f>+C50-(C$7+F50*C$8)</f>
        <v>-5.3982500030542724E-3</v>
      </c>
      <c r="I50" s="21">
        <f>G50</f>
        <v>-5.3982500030542724E-3</v>
      </c>
      <c r="O50" s="20">
        <f>+C$11+C$12*F50</f>
        <v>3.2361847082866112E-3</v>
      </c>
      <c r="P50" s="20">
        <f ca="1">+D$11+D$12*$F50</f>
        <v>-3.7816538739200024E-2</v>
      </c>
      <c r="Q50" s="50">
        <f>+C50-15018.5</f>
        <v>30679.9</v>
      </c>
      <c r="R50" s="51"/>
      <c r="S50" s="21">
        <f>G50-O50</f>
        <v>-8.6344347113408836E-3</v>
      </c>
      <c r="T50" s="21">
        <f>U$2+U$3*F50+U$4*F50^2+U$5*SIN(RADIANS(U$6*F50+U$7))</f>
        <v>5.293029771692194E-2</v>
      </c>
      <c r="U50" s="21">
        <f>+(T50-S50)^2</f>
        <v>3.7902162789635965E-3</v>
      </c>
      <c r="X50" s="21">
        <v>19200</v>
      </c>
      <c r="Y50" s="21">
        <f t="shared" si="1"/>
        <v>2.0702701660936851E-2</v>
      </c>
      <c r="AA50" s="21" t="s">
        <v>38</v>
      </c>
      <c r="AB50" s="21">
        <v>9</v>
      </c>
      <c r="AD50" s="21" t="s">
        <v>40</v>
      </c>
      <c r="AF50" s="21" t="s">
        <v>37</v>
      </c>
    </row>
    <row r="51" spans="1:32" s="21" customFormat="1" ht="12.95" customHeight="1" x14ac:dyDescent="0.2">
      <c r="A51" s="7" t="s">
        <v>61</v>
      </c>
      <c r="B51" s="10"/>
      <c r="C51" s="9">
        <v>45764.357000000004</v>
      </c>
      <c r="D51" s="9"/>
      <c r="E51" s="21">
        <f>+(C51-C$7)/C$8</f>
        <v>-3482.0002217177207</v>
      </c>
      <c r="F51" s="21">
        <f>ROUND(2*E51,0)/2</f>
        <v>-3482</v>
      </c>
      <c r="G51" s="21">
        <f>+C51-(C$7+F51*C$8)</f>
        <v>-2.758999980869703E-4</v>
      </c>
      <c r="I51" s="21">
        <f>G51</f>
        <v>-2.758999980869703E-4</v>
      </c>
      <c r="O51" s="20">
        <f>+C$11+C$12*F51</f>
        <v>3.2830132833302694E-3</v>
      </c>
      <c r="P51" s="20">
        <f ca="1">+D$11+D$12*$F51</f>
        <v>-3.7495032161721592E-2</v>
      </c>
      <c r="Q51" s="50">
        <f>+C51-15018.5</f>
        <v>30745.857000000004</v>
      </c>
      <c r="R51" s="51"/>
      <c r="S51" s="21">
        <f>G51-O51</f>
        <v>-3.5589132814172397E-3</v>
      </c>
      <c r="T51" s="21">
        <f>U$2+U$3*F51+U$4*F51^2+U$5*SIN(RADIANS(U$6*F51+U$7))</f>
        <v>5.1938462819938913E-2</v>
      </c>
      <c r="U51" s="21">
        <f>+(T51-S51)^2</f>
        <v>3.0799587541353772E-3</v>
      </c>
      <c r="X51" s="21">
        <v>19600</v>
      </c>
      <c r="Y51" s="21">
        <f t="shared" si="1"/>
        <v>2.1109267430377825E-2</v>
      </c>
      <c r="AA51" s="21" t="s">
        <v>38</v>
      </c>
      <c r="AB51" s="21">
        <v>8</v>
      </c>
      <c r="AD51" s="21" t="s">
        <v>40</v>
      </c>
      <c r="AF51" s="21" t="s">
        <v>37</v>
      </c>
    </row>
    <row r="52" spans="1:32" s="21" customFormat="1" ht="12.95" customHeight="1" x14ac:dyDescent="0.2">
      <c r="A52" s="7" t="s">
        <v>62</v>
      </c>
      <c r="B52" s="10"/>
      <c r="C52" s="9">
        <v>46065.491999999998</v>
      </c>
      <c r="D52" s="9"/>
      <c r="E52" s="21">
        <f>+(C52-C$7)/C$8</f>
        <v>-3240.0032450023846</v>
      </c>
      <c r="F52" s="21">
        <f>ROUND(2*E52,0)/2</f>
        <v>-3240</v>
      </c>
      <c r="G52" s="21">
        <f>+C52-(C$7+F52*C$8)</f>
        <v>-4.0380000064033084E-3</v>
      </c>
      <c r="I52" s="21">
        <f>G52</f>
        <v>-4.0380000064033084E-3</v>
      </c>
      <c r="O52" s="20">
        <f>+C$11+C$12*F52</f>
        <v>3.496834324095653E-3</v>
      </c>
      <c r="P52" s="20">
        <f ca="1">+D$11+D$12*$F52</f>
        <v>-3.6027020996631395E-2</v>
      </c>
      <c r="Q52" s="50">
        <f>+C52-15018.5</f>
        <v>31046.991999999998</v>
      </c>
      <c r="R52" s="51"/>
      <c r="S52" s="21">
        <f>G52-O52</f>
        <v>-7.5348343304989613E-3</v>
      </c>
      <c r="T52" s="21">
        <f>U$2+U$3*F52+U$4*F52^2+U$5*SIN(RADIANS(U$6*F52+U$7))</f>
        <v>4.769915997838322E-2</v>
      </c>
      <c r="U52" s="21">
        <f>+(T52-S52)^2</f>
        <v>3.0507941273136287E-3</v>
      </c>
      <c r="X52" s="21">
        <v>20000</v>
      </c>
      <c r="Y52" s="21">
        <f t="shared" si="1"/>
        <v>1.9643476601124275E-2</v>
      </c>
      <c r="AA52" s="21" t="s">
        <v>38</v>
      </c>
      <c r="AB52" s="21">
        <v>8</v>
      </c>
      <c r="AD52" s="21" t="s">
        <v>40</v>
      </c>
      <c r="AF52" s="21" t="s">
        <v>37</v>
      </c>
    </row>
    <row r="53" spans="1:32" s="21" customFormat="1" ht="12.95" customHeight="1" x14ac:dyDescent="0.2">
      <c r="A53" s="7" t="s">
        <v>63</v>
      </c>
      <c r="B53" s="10"/>
      <c r="C53" s="9">
        <v>46305.641000000003</v>
      </c>
      <c r="D53" s="9"/>
      <c r="E53" s="21">
        <f>+(C53-C$7)/C$8</f>
        <v>-3047.0156083569818</v>
      </c>
      <c r="F53" s="21">
        <f>ROUND(2*E53,0)/2</f>
        <v>-3047</v>
      </c>
      <c r="G53" s="21">
        <f>+C53-(C$7+F53*C$8)</f>
        <v>-1.9422650002525188E-2</v>
      </c>
      <c r="I53" s="21">
        <f>G53</f>
        <v>-1.9422650002525188E-2</v>
      </c>
      <c r="O53" s="20">
        <f>+C$11+C$12*F53</f>
        <v>3.6673610218961451E-3</v>
      </c>
      <c r="P53" s="20">
        <f ca="1">+D$11+D$12*$F53</f>
        <v>-3.4856251761662765E-2</v>
      </c>
      <c r="Q53" s="50">
        <f>+C53-15018.5</f>
        <v>31287.141000000003</v>
      </c>
      <c r="R53" s="51"/>
      <c r="S53" s="21">
        <f>G53-O53</f>
        <v>-2.3090011024421334E-2</v>
      </c>
      <c r="T53" s="21">
        <f>U$2+U$3*F53+U$4*F53^2+U$5*SIN(RADIANS(U$6*F53+U$7))</f>
        <v>4.4727203210624435E-2</v>
      </c>
      <c r="U53" s="21">
        <f>+(T53-S53)^2</f>
        <v>4.5991745466020953E-3</v>
      </c>
      <c r="X53" s="21">
        <v>20400</v>
      </c>
      <c r="Y53" s="21">
        <f t="shared" si="1"/>
        <v>1.6752985409136115E-2</v>
      </c>
      <c r="AA53" s="21" t="s">
        <v>38</v>
      </c>
      <c r="AB53" s="21">
        <v>5</v>
      </c>
      <c r="AD53" s="21" t="s">
        <v>35</v>
      </c>
      <c r="AF53" s="21" t="s">
        <v>37</v>
      </c>
    </row>
    <row r="54" spans="1:32" s="21" customFormat="1" ht="12.95" customHeight="1" x14ac:dyDescent="0.2">
      <c r="A54" s="7" t="s">
        <v>63</v>
      </c>
      <c r="B54" s="10"/>
      <c r="C54" s="9">
        <v>46350.451000000001</v>
      </c>
      <c r="D54" s="9"/>
      <c r="E54" s="21">
        <f>+(C54-C$7)/C$8</f>
        <v>-3011.0055646004812</v>
      </c>
      <c r="F54" s="21">
        <f>ROUND(2*E54,0)/2</f>
        <v>-3011</v>
      </c>
      <c r="G54" s="21">
        <f>+C54-(C$7+F54*C$8)</f>
        <v>-6.9244500045897439E-3</v>
      </c>
      <c r="I54" s="21">
        <f>G54</f>
        <v>-6.9244500045897439E-3</v>
      </c>
      <c r="O54" s="20">
        <f>+C$11+C$12*F54</f>
        <v>3.6991691106050451E-3</v>
      </c>
      <c r="P54" s="20">
        <f ca="1">+D$11+D$12*$F54</f>
        <v>-3.4637869935450996E-2</v>
      </c>
      <c r="Q54" s="50">
        <f>+C54-15018.5</f>
        <v>31331.951000000001</v>
      </c>
      <c r="R54" s="51"/>
      <c r="S54" s="21">
        <f>G54-O54</f>
        <v>-1.0623619115194789E-2</v>
      </c>
      <c r="T54" s="21">
        <f>U$2+U$3*F54+U$4*F54^2+U$5*SIN(RADIANS(U$6*F54+U$7))</f>
        <v>4.4218706322477694E-2</v>
      </c>
      <c r="U54" s="21">
        <f>+(T54-S54)^2</f>
        <v>3.0076806594115778E-3</v>
      </c>
      <c r="AA54" s="21" t="s">
        <v>38</v>
      </c>
      <c r="AB54" s="21">
        <v>11</v>
      </c>
      <c r="AD54" s="21" t="s">
        <v>40</v>
      </c>
      <c r="AF54" s="21" t="s">
        <v>37</v>
      </c>
    </row>
    <row r="55" spans="1:32" s="21" customFormat="1" ht="12.95" customHeight="1" x14ac:dyDescent="0.2">
      <c r="A55" s="7" t="s">
        <v>64</v>
      </c>
      <c r="B55" s="10"/>
      <c r="C55" s="9">
        <v>46717.55</v>
      </c>
      <c r="D55" s="9"/>
      <c r="E55" s="21">
        <f>+(C55-C$7)/C$8</f>
        <v>-2715.9988461678013</v>
      </c>
      <c r="F55" s="21">
        <f>ROUND(2*E55,0)/2</f>
        <v>-2716</v>
      </c>
      <c r="G55" s="21">
        <f>+C55-(C$7+F55*C$8)</f>
        <v>1.4357999971252866E-3</v>
      </c>
      <c r="I55" s="21">
        <f>G55</f>
        <v>1.4357999971252866E-3</v>
      </c>
      <c r="O55" s="20">
        <f>+C$11+C$12*F55</f>
        <v>3.9598187264140872E-3</v>
      </c>
      <c r="P55" s="20">
        <f ca="1">+D$11+D$12*$F55</f>
        <v>-3.2848352192882374E-2</v>
      </c>
      <c r="Q55" s="50">
        <f>+C55-15018.5</f>
        <v>31699.050000000003</v>
      </c>
      <c r="R55" s="51"/>
      <c r="S55" s="21">
        <f>G55-O55</f>
        <v>-2.5240187292888006E-3</v>
      </c>
      <c r="T55" s="21">
        <f>U$2+U$3*F55+U$4*F55^2+U$5*SIN(RADIANS(U$6*F55+U$7))</f>
        <v>4.0652324788786248E-2</v>
      </c>
      <c r="U55" s="21">
        <f>+(T55-S55)^2</f>
        <v>1.8641966395908211E-3</v>
      </c>
      <c r="AA55" s="21" t="s">
        <v>38</v>
      </c>
      <c r="AF55" s="21" t="s">
        <v>45</v>
      </c>
    </row>
    <row r="56" spans="1:32" s="21" customFormat="1" ht="12.95" customHeight="1" x14ac:dyDescent="0.2">
      <c r="A56" s="7" t="s">
        <v>64</v>
      </c>
      <c r="B56" s="10"/>
      <c r="C56" s="9">
        <v>46717.550999999999</v>
      </c>
      <c r="D56" s="9"/>
      <c r="E56" s="21">
        <f>+(C56-C$7)/C$8</f>
        <v>-2715.9980425515632</v>
      </c>
      <c r="F56" s="21">
        <f>ROUND(2*E56,0)/2</f>
        <v>-2716</v>
      </c>
      <c r="G56" s="21">
        <f>+C56-(C$7+F56*C$8)</f>
        <v>2.4357999936910346E-3</v>
      </c>
      <c r="I56" s="21">
        <f>G56</f>
        <v>2.4357999936910346E-3</v>
      </c>
      <c r="O56" s="20">
        <f>+C$11+C$12*F56</f>
        <v>3.9598187264140872E-3</v>
      </c>
      <c r="P56" s="20">
        <f ca="1">+D$11+D$12*$F56</f>
        <v>-3.2848352192882374E-2</v>
      </c>
      <c r="Q56" s="50">
        <f>+C56-15018.5</f>
        <v>31699.050999999999</v>
      </c>
      <c r="R56" s="51"/>
      <c r="S56" s="21">
        <f>G56-O56</f>
        <v>-1.5240187327230526E-3</v>
      </c>
      <c r="T56" s="21">
        <f>U$2+U$3*F56+U$4*F56^2+U$5*SIN(RADIANS(U$6*F56+U$7))</f>
        <v>4.0652324788786248E-2</v>
      </c>
      <c r="U56" s="21">
        <f>+(T56-S56)^2</f>
        <v>1.7788439528443594E-3</v>
      </c>
      <c r="AA56" s="21" t="s">
        <v>38</v>
      </c>
      <c r="AF56" s="21" t="s">
        <v>45</v>
      </c>
    </row>
    <row r="57" spans="1:32" s="21" customFormat="1" ht="12.95" customHeight="1" x14ac:dyDescent="0.2">
      <c r="A57" s="7" t="s">
        <v>64</v>
      </c>
      <c r="B57" s="10"/>
      <c r="C57" s="9">
        <v>46717.555</v>
      </c>
      <c r="D57" s="9"/>
      <c r="E57" s="21">
        <f>+(C57-C$7)/C$8</f>
        <v>-2715.9948280865988</v>
      </c>
      <c r="F57" s="21">
        <f>ROUND(2*E57,0)/2</f>
        <v>-2716</v>
      </c>
      <c r="G57" s="21">
        <f>+C57-(C$7+F57*C$8)</f>
        <v>6.4357999945059419E-3</v>
      </c>
      <c r="I57" s="21">
        <f>G57</f>
        <v>6.4357999945059419E-3</v>
      </c>
      <c r="O57" s="20">
        <f>+C$11+C$12*F57</f>
        <v>3.9598187264140872E-3</v>
      </c>
      <c r="P57" s="20">
        <f ca="1">+D$11+D$12*$F57</f>
        <v>-3.2848352192882374E-2</v>
      </c>
      <c r="Q57" s="50">
        <f>+C57-15018.5</f>
        <v>31699.055</v>
      </c>
      <c r="R57" s="51"/>
      <c r="S57" s="21">
        <f>G57-O57</f>
        <v>2.4759812680918546E-3</v>
      </c>
      <c r="T57" s="21">
        <f>U$2+U$3*F57+U$4*F57^2+U$5*SIN(RADIANS(U$6*F57+U$7))</f>
        <v>4.0652324788786248E-2</v>
      </c>
      <c r="U57" s="21">
        <f>+(T57-S57)^2</f>
        <v>1.4574332046100647E-3</v>
      </c>
      <c r="AA57" s="21" t="s">
        <v>38</v>
      </c>
      <c r="AF57" s="21" t="s">
        <v>45</v>
      </c>
    </row>
    <row r="58" spans="1:32" s="21" customFormat="1" ht="12.95" customHeight="1" x14ac:dyDescent="0.2">
      <c r="A58" s="7" t="s">
        <v>65</v>
      </c>
      <c r="B58" s="10"/>
      <c r="C58" s="9">
        <v>46742.444000000003</v>
      </c>
      <c r="D58" s="9"/>
      <c r="E58" s="21">
        <f>+(C58-C$7)/C$8</f>
        <v>-2695.9936234658512</v>
      </c>
      <c r="F58" s="21">
        <f>ROUND(2*E58,0)/2</f>
        <v>-2696</v>
      </c>
      <c r="G58" s="21">
        <f>+C58-(C$7+F58*C$8)</f>
        <v>7.9347999999299645E-3</v>
      </c>
      <c r="I58" s="21">
        <f>G58</f>
        <v>7.9347999999299645E-3</v>
      </c>
      <c r="O58" s="20">
        <f>+C$11+C$12*F58</f>
        <v>3.9774898868079204E-3</v>
      </c>
      <c r="P58" s="20">
        <f ca="1">+D$11+D$12*$F58</f>
        <v>-3.2727028956098053E-2</v>
      </c>
      <c r="Q58" s="50">
        <f>+C58-15018.5</f>
        <v>31723.944000000003</v>
      </c>
      <c r="R58" s="51"/>
      <c r="S58" s="21">
        <f>G58-O58</f>
        <v>3.9573101131220442E-3</v>
      </c>
      <c r="T58" s="21">
        <f>U$2+U$3*F58+U$4*F58^2+U$5*SIN(RADIANS(U$6*F58+U$7))</f>
        <v>4.0451152599116878E-2</v>
      </c>
      <c r="U58" s="21">
        <f>+(T58-S58)^2</f>
        <v>1.3318005393926015E-3</v>
      </c>
      <c r="AA58" s="21" t="s">
        <v>38</v>
      </c>
      <c r="AB58" s="21">
        <v>7</v>
      </c>
      <c r="AD58" s="21" t="s">
        <v>35</v>
      </c>
      <c r="AF58" s="21" t="s">
        <v>37</v>
      </c>
    </row>
    <row r="59" spans="1:32" s="21" customFormat="1" ht="12.95" customHeight="1" x14ac:dyDescent="0.2">
      <c r="A59" s="7" t="s">
        <v>64</v>
      </c>
      <c r="B59" s="10"/>
      <c r="C59" s="9">
        <v>46768.565999999999</v>
      </c>
      <c r="D59" s="9"/>
      <c r="E59" s="21">
        <f>+(C59-C$7)/C$8</f>
        <v>-2675.0015600200309</v>
      </c>
      <c r="F59" s="21">
        <f>ROUND(2*E59,0)/2</f>
        <v>-2675</v>
      </c>
      <c r="G59" s="21">
        <f>+C59-(C$7+F59*C$8)</f>
        <v>-1.9412500041653402E-3</v>
      </c>
      <c r="I59" s="21">
        <f>G59</f>
        <v>-1.9412500041653402E-3</v>
      </c>
      <c r="O59" s="20">
        <f>+C$11+C$12*F59</f>
        <v>3.9960446052214448E-3</v>
      </c>
      <c r="P59" s="20">
        <f ca="1">+D$11+D$12*$F59</f>
        <v>-3.2599639557474525E-2</v>
      </c>
      <c r="Q59" s="50">
        <f>+C59-15018.5</f>
        <v>31750.065999999999</v>
      </c>
      <c r="R59" s="51"/>
      <c r="S59" s="21">
        <f>G59-O59</f>
        <v>-5.937294609386785E-3</v>
      </c>
      <c r="T59" s="21">
        <f>U$2+U$3*F59+U$4*F59^2+U$5*SIN(RADIANS(U$6*F59+U$7))</f>
        <v>4.0245661223115833E-2</v>
      </c>
      <c r="U59" s="21">
        <f>+(T59-S59)^2</f>
        <v>2.1328654094268876E-3</v>
      </c>
      <c r="AA59" s="21" t="s">
        <v>38</v>
      </c>
      <c r="AF59" s="21" t="s">
        <v>45</v>
      </c>
    </row>
    <row r="60" spans="1:32" s="21" customFormat="1" ht="12.95" customHeight="1" x14ac:dyDescent="0.2">
      <c r="A60" s="7" t="s">
        <v>66</v>
      </c>
      <c r="B60" s="10"/>
      <c r="C60" s="9">
        <v>47038.595999999998</v>
      </c>
      <c r="D60" s="9"/>
      <c r="E60" s="21">
        <f>+(C60-C$7)/C$8</f>
        <v>-2458.0010664791175</v>
      </c>
      <c r="F60" s="21">
        <f>ROUND(2*E60,0)/2</f>
        <v>-2458</v>
      </c>
      <c r="G60" s="21">
        <f>+C60-(C$7+F60*C$8)</f>
        <v>-1.3271000061649829E-3</v>
      </c>
      <c r="I60" s="21">
        <f>G60</f>
        <v>-1.3271000061649829E-3</v>
      </c>
      <c r="O60" s="20">
        <f>+C$11+C$12*F60</f>
        <v>4.1877766954945377E-3</v>
      </c>
      <c r="P60" s="20">
        <f ca="1">+D$11+D$12*$F60</f>
        <v>-3.1283282438364722E-2</v>
      </c>
      <c r="Q60" s="50">
        <f>+C60-15018.5</f>
        <v>32020.095999999998</v>
      </c>
      <c r="R60" s="51"/>
      <c r="S60" s="21">
        <f>G60-O60</f>
        <v>-5.5148767016595206E-3</v>
      </c>
      <c r="T60" s="21">
        <f>U$2+U$3*F60+U$4*F60^2+U$5*SIN(RADIANS(U$6*F60+U$7))</f>
        <v>3.8471180303677285E-2</v>
      </c>
      <c r="U60" s="21">
        <f>+(T60-S60)^2</f>
        <v>1.9347732108767393E-3</v>
      </c>
      <c r="AA60" s="21" t="s">
        <v>38</v>
      </c>
      <c r="AB60" s="21">
        <v>8</v>
      </c>
      <c r="AD60" s="21" t="s">
        <v>35</v>
      </c>
      <c r="AF60" s="21" t="s">
        <v>37</v>
      </c>
    </row>
    <row r="61" spans="1:32" s="21" customFormat="1" ht="12.95" customHeight="1" x14ac:dyDescent="0.2">
      <c r="A61" s="7" t="s">
        <v>67</v>
      </c>
      <c r="B61" s="10"/>
      <c r="C61" s="9">
        <v>47149.35</v>
      </c>
      <c r="D61" s="9"/>
      <c r="E61" s="21">
        <f>+(C61-C$7)/C$8</f>
        <v>-2368.9973533300949</v>
      </c>
      <c r="F61" s="21">
        <f>ROUND(2*E61,0)/2</f>
        <v>-2369</v>
      </c>
      <c r="G61" s="21">
        <f>+C61-(C$7+F61*C$8)</f>
        <v>3.2934499977272935E-3</v>
      </c>
      <c r="I61" s="21">
        <f>G61</f>
        <v>3.2934499977272935E-3</v>
      </c>
      <c r="O61" s="20">
        <f>+C$11+C$12*F61</f>
        <v>4.2664133592470958E-3</v>
      </c>
      <c r="P61" s="20">
        <f ca="1">+D$11+D$12*$F61</f>
        <v>-3.074339403467452E-2</v>
      </c>
      <c r="Q61" s="50">
        <f>+C61-15018.5</f>
        <v>32130.85</v>
      </c>
      <c r="R61" s="51"/>
      <c r="S61" s="21">
        <f>G61-O61</f>
        <v>-9.7296336151980224E-4</v>
      </c>
      <c r="T61" s="21">
        <f>U$2+U$3*F61+U$4*F61^2+U$5*SIN(RADIANS(U$6*F61+U$7))</f>
        <v>3.7928781380707849E-2</v>
      </c>
      <c r="U61" s="21">
        <f>+(T61-S61)^2</f>
        <v>1.5133457439894366E-3</v>
      </c>
      <c r="AA61" s="21" t="s">
        <v>38</v>
      </c>
      <c r="AB61" s="21">
        <v>7</v>
      </c>
      <c r="AD61" s="21" t="s">
        <v>35</v>
      </c>
      <c r="AF61" s="21" t="s">
        <v>37</v>
      </c>
    </row>
    <row r="62" spans="1:32" s="21" customFormat="1" ht="12.95" customHeight="1" x14ac:dyDescent="0.2">
      <c r="A62" s="7" t="s">
        <v>68</v>
      </c>
      <c r="B62" s="10"/>
      <c r="C62" s="9">
        <v>47170.493999999999</v>
      </c>
      <c r="D62" s="9"/>
      <c r="E62" s="21">
        <f>+(C62-C$7)/C$8</f>
        <v>-2352.0056915316682</v>
      </c>
      <c r="F62" s="21">
        <f>ROUND(2*E62,0)/2</f>
        <v>-2352</v>
      </c>
      <c r="G62" s="21">
        <f>+C62-(C$7+F62*C$8)</f>
        <v>-7.0824000067659654E-3</v>
      </c>
      <c r="I62" s="21">
        <f>G62</f>
        <v>-7.0824000067659654E-3</v>
      </c>
      <c r="O62" s="20">
        <f>+C$11+C$12*F62</f>
        <v>4.281433845581854E-3</v>
      </c>
      <c r="P62" s="20">
        <f ca="1">+D$11+D$12*$F62</f>
        <v>-3.0640269283407857E-2</v>
      </c>
      <c r="Q62" s="50">
        <f>+C62-15018.5</f>
        <v>32151.993999999999</v>
      </c>
      <c r="R62" s="51"/>
      <c r="S62" s="21">
        <f>G62-O62</f>
        <v>-1.1363833852347819E-2</v>
      </c>
      <c r="T62" s="21">
        <f>U$2+U$3*F62+U$4*F62^2+U$5*SIN(RADIANS(U$6*F62+U$7))</f>
        <v>3.7837421514966364E-2</v>
      </c>
      <c r="U62" s="21">
        <f>+(T62-S62)^2</f>
        <v>2.4207635297196629E-3</v>
      </c>
      <c r="AA62" s="21" t="s">
        <v>38</v>
      </c>
      <c r="AB62" s="21">
        <v>5</v>
      </c>
      <c r="AD62" s="21" t="s">
        <v>40</v>
      </c>
      <c r="AF62" s="21" t="s">
        <v>37</v>
      </c>
    </row>
    <row r="63" spans="1:32" s="21" customFormat="1" ht="12.95" customHeight="1" x14ac:dyDescent="0.2">
      <c r="A63" s="7" t="s">
        <v>68</v>
      </c>
      <c r="B63" s="10"/>
      <c r="C63" s="9">
        <v>47195.39</v>
      </c>
      <c r="D63" s="9"/>
      <c r="E63" s="21">
        <f>+(C63-C$7)/C$8</f>
        <v>-2331.9988615972361</v>
      </c>
      <c r="F63" s="21">
        <f>ROUND(2*E63,0)/2</f>
        <v>-2332</v>
      </c>
      <c r="G63" s="21">
        <f>+C63-(C$7+F63*C$8)</f>
        <v>1.4165999964461662E-3</v>
      </c>
      <c r="I63" s="21">
        <f>G63</f>
        <v>1.4165999964461662E-3</v>
      </c>
      <c r="O63" s="20">
        <f>+C$11+C$12*F63</f>
        <v>4.2991050059756879E-3</v>
      </c>
      <c r="P63" s="20">
        <f ca="1">+D$11+D$12*$F63</f>
        <v>-3.0518946046623543E-2</v>
      </c>
      <c r="Q63" s="50">
        <f>+C63-15018.5</f>
        <v>32176.89</v>
      </c>
      <c r="R63" s="51"/>
      <c r="S63" s="21">
        <f>G63-O63</f>
        <v>-2.8825050095295218E-3</v>
      </c>
      <c r="T63" s="21">
        <f>U$2+U$3*F63+U$4*F63^2+U$5*SIN(RADIANS(U$6*F63+U$7))</f>
        <v>3.7734946077969581E-2</v>
      </c>
      <c r="U63" s="21">
        <f>+(T63-S63)^2</f>
        <v>1.6497773328453822E-3</v>
      </c>
      <c r="AA63" s="21" t="s">
        <v>38</v>
      </c>
      <c r="AB63" s="21">
        <v>5</v>
      </c>
      <c r="AD63" s="21" t="s">
        <v>35</v>
      </c>
      <c r="AF63" s="21" t="s">
        <v>37</v>
      </c>
    </row>
    <row r="64" spans="1:32" s="21" customFormat="1" ht="12.95" customHeight="1" x14ac:dyDescent="0.2">
      <c r="A64" s="7" t="s">
        <v>68</v>
      </c>
      <c r="B64" s="10"/>
      <c r="C64" s="9">
        <v>47205.343000000001</v>
      </c>
      <c r="D64" s="9"/>
      <c r="E64" s="21">
        <f>+(C64-C$7)/C$8</f>
        <v>-2324.0004691511631</v>
      </c>
      <c r="F64" s="21">
        <f>ROUND(2*E64,0)/2</f>
        <v>-2324</v>
      </c>
      <c r="G64" s="21">
        <f>+C64-(C$7+F64*C$8)</f>
        <v>-5.8379999973112717E-4</v>
      </c>
      <c r="I64" s="21">
        <f>G64</f>
        <v>-5.8379999973112717E-4</v>
      </c>
      <c r="O64" s="20">
        <f>+C$11+C$12*F64</f>
        <v>4.3061734701332205E-3</v>
      </c>
      <c r="P64" s="20">
        <f ca="1">+D$11+D$12*$F64</f>
        <v>-3.0470416751909816E-2</v>
      </c>
      <c r="Q64" s="50">
        <f>+C64-15018.5</f>
        <v>32186.843000000001</v>
      </c>
      <c r="R64" s="51"/>
      <c r="S64" s="21">
        <f>G64-O64</f>
        <v>-4.8899734698643477E-3</v>
      </c>
      <c r="T64" s="21">
        <f>U$2+U$3*F64+U$4*F64^2+U$5*SIN(RADIANS(U$6*F64+U$7))</f>
        <v>3.7695468385568337E-2</v>
      </c>
      <c r="U64" s="21">
        <f>+(T64-S64)^2</f>
        <v>1.813519858022438E-3</v>
      </c>
      <c r="AA64" s="21" t="s">
        <v>38</v>
      </c>
      <c r="AB64" s="21">
        <v>7</v>
      </c>
      <c r="AD64" s="21" t="s">
        <v>40</v>
      </c>
      <c r="AF64" s="21" t="s">
        <v>37</v>
      </c>
    </row>
    <row r="65" spans="1:32" s="21" customFormat="1" ht="12.95" customHeight="1" x14ac:dyDescent="0.2">
      <c r="A65" s="7" t="s">
        <v>69</v>
      </c>
      <c r="B65" s="10"/>
      <c r="C65" s="9">
        <v>47480.366000000002</v>
      </c>
      <c r="D65" s="9"/>
      <c r="E65" s="21">
        <f>+(C65-C$7)/C$8</f>
        <v>-2102.9875197192368</v>
      </c>
      <c r="F65" s="21">
        <f>ROUND(2*E65,0)/2</f>
        <v>-2103</v>
      </c>
      <c r="G65" s="21">
        <f>+C65-(C$7+F65*C$8)</f>
        <v>1.5530149998085108E-2</v>
      </c>
      <c r="I65" s="21">
        <f>G65</f>
        <v>1.5530149998085108E-2</v>
      </c>
      <c r="O65" s="20">
        <f>+C$11+C$12*F65</f>
        <v>4.5014397924850787E-3</v>
      </c>
      <c r="P65" s="20">
        <f ca="1">+D$11+D$12*$F65</f>
        <v>-2.9129794985443148E-2</v>
      </c>
      <c r="Q65" s="50">
        <f>+C65-15018.5</f>
        <v>32461.866000000002</v>
      </c>
      <c r="R65" s="51"/>
      <c r="S65" s="21">
        <f>G65-O65</f>
        <v>1.1028710205600029E-2</v>
      </c>
      <c r="T65" s="21">
        <f>U$2+U$3*F65+U$4*F65^2+U$5*SIN(RADIANS(U$6*F65+U$7))</f>
        <v>3.6940917398564546E-2</v>
      </c>
      <c r="U65" s="21">
        <f>+(T65-S65)^2</f>
        <v>6.7144248161112214E-4</v>
      </c>
      <c r="AA65" s="21" t="s">
        <v>38</v>
      </c>
      <c r="AB65" s="21">
        <v>6</v>
      </c>
      <c r="AD65" s="21" t="s">
        <v>35</v>
      </c>
      <c r="AF65" s="21" t="s">
        <v>37</v>
      </c>
    </row>
    <row r="66" spans="1:32" s="21" customFormat="1" ht="12.95" customHeight="1" x14ac:dyDescent="0.2">
      <c r="A66" s="7" t="s">
        <v>70</v>
      </c>
      <c r="B66" s="10"/>
      <c r="C66" s="9">
        <v>47516.447</v>
      </c>
      <c r="D66" s="9"/>
      <c r="E66" s="21">
        <f>+(C66-C$7)/C$8</f>
        <v>-2073.992242129897</v>
      </c>
      <c r="F66" s="21">
        <f>ROUND(2*E66,0)/2</f>
        <v>-2074</v>
      </c>
      <c r="G66" s="21">
        <f>+C66-(C$7+F66*C$8)</f>
        <v>9.6536999990348704E-3</v>
      </c>
      <c r="I66" s="21">
        <f>G66</f>
        <v>9.6536999990348704E-3</v>
      </c>
      <c r="O66" s="20">
        <f>+C$11+C$12*F66</f>
        <v>4.5270629750561375E-3</v>
      </c>
      <c r="P66" s="20">
        <f ca="1">+D$11+D$12*$F66</f>
        <v>-2.8953876292105891E-2</v>
      </c>
      <c r="Q66" s="50">
        <f>+C66-15018.5</f>
        <v>32497.947</v>
      </c>
      <c r="R66" s="51"/>
      <c r="S66" s="21">
        <f>G66-O66</f>
        <v>5.1266370239787329E-3</v>
      </c>
      <c r="T66" s="21">
        <f>U$2+U$3*F66+U$4*F66^2+U$5*SIN(RADIANS(U$6*F66+U$7))</f>
        <v>3.6888910989373865E-2</v>
      </c>
      <c r="U66" s="21">
        <f>+(T66-S66)^2</f>
        <v>1.0088420474528175E-3</v>
      </c>
      <c r="AA66" s="21" t="s">
        <v>38</v>
      </c>
      <c r="AF66" s="21" t="s">
        <v>45</v>
      </c>
    </row>
    <row r="67" spans="1:32" s="21" customFormat="1" ht="12.95" customHeight="1" x14ac:dyDescent="0.2">
      <c r="A67" s="7" t="s">
        <v>71</v>
      </c>
      <c r="B67" s="10"/>
      <c r="C67" s="9">
        <v>47562.483999999997</v>
      </c>
      <c r="D67" s="9"/>
      <c r="E67" s="21">
        <f>+(C67-C$7)/C$8</f>
        <v>-2036.9961612457646</v>
      </c>
      <c r="F67" s="21">
        <f>ROUND(2*E67,0)/2</f>
        <v>-2037</v>
      </c>
      <c r="G67" s="21">
        <f>+C67-(C$7+F67*C$8)</f>
        <v>4.7768499935045838E-3</v>
      </c>
      <c r="I67" s="21">
        <f>G67</f>
        <v>4.7768499935045838E-3</v>
      </c>
      <c r="O67" s="20">
        <f>+C$11+C$12*F67</f>
        <v>4.5597546217847288E-3</v>
      </c>
      <c r="P67" s="20">
        <f ca="1">+D$11+D$12*$F67</f>
        <v>-2.8729428304054911E-2</v>
      </c>
      <c r="Q67" s="50">
        <f>+C67-15018.5</f>
        <v>32543.983999999997</v>
      </c>
      <c r="R67" s="51"/>
      <c r="S67" s="21">
        <f>G67-O67</f>
        <v>2.1709537171985503E-4</v>
      </c>
      <c r="T67" s="21">
        <f>U$2+U$3*F67+U$4*F67^2+U$5*SIN(RADIANS(U$6*F67+U$7))</f>
        <v>3.6837857326397647E-2</v>
      </c>
      <c r="U67" s="21">
        <f>+(T67-S67)^2</f>
        <v>1.3410802061411763E-3</v>
      </c>
      <c r="AA67" s="21" t="s">
        <v>38</v>
      </c>
      <c r="AB67" s="21">
        <v>6</v>
      </c>
      <c r="AD67" s="21" t="s">
        <v>35</v>
      </c>
      <c r="AF67" s="21" t="s">
        <v>37</v>
      </c>
    </row>
    <row r="68" spans="1:32" s="21" customFormat="1" ht="12.95" customHeight="1" x14ac:dyDescent="0.2">
      <c r="A68" s="7" t="s">
        <v>72</v>
      </c>
      <c r="B68" s="10"/>
      <c r="C68" s="9">
        <v>47857.402000000002</v>
      </c>
      <c r="D68" s="9"/>
      <c r="E68" s="21">
        <f>+(C68-C$7)/C$8</f>
        <v>-1799.9952667003417</v>
      </c>
      <c r="F68" s="21">
        <f>ROUND(2*E68,0)/2</f>
        <v>-1800</v>
      </c>
      <c r="G68" s="21">
        <f>+C68-(C$7+F68*C$8)</f>
        <v>5.8900000003632158E-3</v>
      </c>
      <c r="I68" s="21">
        <f>G68</f>
        <v>5.8900000003632158E-3</v>
      </c>
      <c r="O68" s="20">
        <f>+C$11+C$12*F68</f>
        <v>4.7691578724516548E-3</v>
      </c>
      <c r="P68" s="20">
        <f ca="1">+D$11+D$12*$F68</f>
        <v>-2.7291747948160791E-2</v>
      </c>
      <c r="Q68" s="50">
        <f>+C68-15018.5</f>
        <v>32838.902000000002</v>
      </c>
      <c r="R68" s="51"/>
      <c r="S68" s="21">
        <f>G68-O68</f>
        <v>1.120842127911561E-3</v>
      </c>
      <c r="T68" s="21">
        <f>U$2+U$3*F68+U$4*F68^2+U$5*SIN(RADIANS(U$6*F68+U$7))</f>
        <v>3.6897396988666592E-2</v>
      </c>
      <c r="U68" s="21">
        <f>+(T68-S68)^2</f>
        <v>1.2799618777046145E-3</v>
      </c>
      <c r="AA68" s="21" t="s">
        <v>38</v>
      </c>
      <c r="AB68" s="21">
        <v>5</v>
      </c>
      <c r="AD68" s="21" t="s">
        <v>35</v>
      </c>
      <c r="AF68" s="21" t="s">
        <v>37</v>
      </c>
    </row>
    <row r="69" spans="1:32" s="21" customFormat="1" ht="12.95" customHeight="1" x14ac:dyDescent="0.2">
      <c r="A69" s="7" t="s">
        <v>73</v>
      </c>
      <c r="B69" s="10"/>
      <c r="C69" s="9">
        <v>47913.406999999999</v>
      </c>
      <c r="D69" s="9"/>
      <c r="E69" s="21">
        <f>+(C69-C$7)/C$8</f>
        <v>-1754.9887391265229</v>
      </c>
      <c r="F69" s="21">
        <f>ROUND(2*E69,0)/2</f>
        <v>-1755</v>
      </c>
      <c r="G69" s="21">
        <f>+C69-(C$7+F69*C$8)</f>
        <v>1.4012749998073559E-2</v>
      </c>
      <c r="I69" s="21">
        <f>G69</f>
        <v>1.4012749998073559E-2</v>
      </c>
      <c r="O69" s="20">
        <f>+C$11+C$12*F69</f>
        <v>4.8089179833377795E-3</v>
      </c>
      <c r="P69" s="20">
        <f ca="1">+D$11+D$12*$F69</f>
        <v>-2.7018770665396083E-2</v>
      </c>
      <c r="Q69" s="50">
        <f>+C69-15018.5</f>
        <v>32894.906999999999</v>
      </c>
      <c r="R69" s="51"/>
      <c r="S69" s="21">
        <f>G69-O69</f>
        <v>9.2038320147357806E-3</v>
      </c>
      <c r="T69" s="21">
        <f>U$2+U$3*F69+U$4*F69^2+U$5*SIN(RADIANS(U$6*F69+U$7))</f>
        <v>3.6979387384140014E-2</v>
      </c>
      <c r="U69" s="21">
        <f>+(T69-S69)^2</f>
        <v>7.7148147607884038E-4</v>
      </c>
      <c r="AA69" s="21" t="s">
        <v>38</v>
      </c>
      <c r="AB69" s="21">
        <v>9</v>
      </c>
      <c r="AD69" s="21" t="s">
        <v>40</v>
      </c>
      <c r="AF69" s="21" t="s">
        <v>37</v>
      </c>
    </row>
    <row r="70" spans="1:32" s="21" customFormat="1" ht="12.95" customHeight="1" x14ac:dyDescent="0.2">
      <c r="A70" s="7" t="s">
        <v>73</v>
      </c>
      <c r="B70" s="10"/>
      <c r="C70" s="9">
        <v>47969.392999999996</v>
      </c>
      <c r="D70" s="9"/>
      <c r="E70" s="21">
        <f>+(C70-C$7)/C$8</f>
        <v>-1709.9974802612819</v>
      </c>
      <c r="F70" s="21">
        <f>ROUND(2*E70,0)/2</f>
        <v>-1710</v>
      </c>
      <c r="G70" s="21">
        <f>+C70-(C$7+F70*C$8)</f>
        <v>3.1354999955510721E-3</v>
      </c>
      <c r="I70" s="21">
        <f>G70</f>
        <v>3.1354999955510721E-3</v>
      </c>
      <c r="O70" s="20">
        <f>+C$11+C$12*F70</f>
        <v>4.8486780942239042E-3</v>
      </c>
      <c r="P70" s="20">
        <f ca="1">+D$11+D$12*$F70</f>
        <v>-2.6745793382631378E-2</v>
      </c>
      <c r="Q70" s="50">
        <f>+C70-15018.5</f>
        <v>32950.892999999996</v>
      </c>
      <c r="R70" s="51"/>
      <c r="S70" s="21">
        <f>G70-O70</f>
        <v>-1.7131780986728322E-3</v>
      </c>
      <c r="T70" s="21">
        <f>U$2+U$3*F70+U$4*F70^2+U$5*SIN(RADIANS(U$6*F70+U$7))</f>
        <v>3.7082127021672573E-2</v>
      </c>
      <c r="U70" s="21">
        <f>+(T70-S70)^2</f>
        <v>1.5050756993806981E-3</v>
      </c>
      <c r="AA70" s="21" t="s">
        <v>38</v>
      </c>
      <c r="AB70" s="21">
        <v>8</v>
      </c>
      <c r="AD70" s="21" t="s">
        <v>40</v>
      </c>
      <c r="AF70" s="21" t="s">
        <v>37</v>
      </c>
    </row>
    <row r="71" spans="1:32" s="21" customFormat="1" ht="12.95" customHeight="1" x14ac:dyDescent="0.2">
      <c r="A71" s="7" t="s">
        <v>74</v>
      </c>
      <c r="B71" s="10"/>
      <c r="C71" s="9">
        <v>47974.379000000001</v>
      </c>
      <c r="D71" s="9"/>
      <c r="E71" s="21">
        <f>+(C71-C$7)/C$8</f>
        <v>-1705.9906496839535</v>
      </c>
      <c r="F71" s="21">
        <f>ROUND(2*E71,0)/2</f>
        <v>-1706</v>
      </c>
      <c r="G71" s="21">
        <f>+C71-(C$7+F71*C$8)</f>
        <v>1.1635299997578841E-2</v>
      </c>
      <c r="I71" s="21">
        <f>G71</f>
        <v>1.1635299997578841E-2</v>
      </c>
      <c r="O71" s="20">
        <f>+C$11+C$12*F71</f>
        <v>4.8522123263026714E-3</v>
      </c>
      <c r="P71" s="20">
        <f ca="1">+D$11+D$12*$F71</f>
        <v>-2.6721528735274516E-2</v>
      </c>
      <c r="Q71" s="50">
        <f>+C71-15018.5</f>
        <v>32955.879000000001</v>
      </c>
      <c r="R71" s="51"/>
      <c r="S71" s="21">
        <f>G71-O71</f>
        <v>6.7830876712761693E-3</v>
      </c>
      <c r="T71" s="21">
        <f>U$2+U$3*F71+U$4*F71^2+U$5*SIN(RADIANS(U$6*F71+U$7))</f>
        <v>3.7092235764422485E-2</v>
      </c>
      <c r="U71" s="21">
        <f>+(T71-S71)^2</f>
        <v>9.1864445813227488E-4</v>
      </c>
      <c r="AA71" s="21" t="s">
        <v>38</v>
      </c>
      <c r="AB71" s="21">
        <v>6</v>
      </c>
      <c r="AD71" s="21" t="s">
        <v>35</v>
      </c>
      <c r="AF71" s="21" t="s">
        <v>37</v>
      </c>
    </row>
    <row r="72" spans="1:32" s="21" customFormat="1" ht="12.95" customHeight="1" x14ac:dyDescent="0.2">
      <c r="A72" s="7" t="s">
        <v>75</v>
      </c>
      <c r="B72" s="10"/>
      <c r="C72" s="9">
        <v>48178.451000000001</v>
      </c>
      <c r="D72" s="9"/>
      <c r="E72" s="21">
        <f>+(C72-C$7)/C$8</f>
        <v>-1541.9950761629318</v>
      </c>
      <c r="F72" s="21">
        <f>ROUND(2*E72,0)/2</f>
        <v>-1542</v>
      </c>
      <c r="G72" s="21">
        <f>+C72-(C$7+F72*C$8)</f>
        <v>6.1271000013221055E-3</v>
      </c>
      <c r="I72" s="21">
        <f>G72</f>
        <v>6.1271000013221055E-3</v>
      </c>
      <c r="O72" s="20">
        <f>+C$11+C$12*F72</f>
        <v>4.9971158415321043E-3</v>
      </c>
      <c r="P72" s="20">
        <f ca="1">+D$11+D$12*$F72</f>
        <v>-2.5726678193643143E-2</v>
      </c>
      <c r="Q72" s="50">
        <f>+C72-15018.5</f>
        <v>33159.951000000001</v>
      </c>
      <c r="R72" s="51"/>
      <c r="S72" s="21">
        <f>G72-O72</f>
        <v>1.1299841597900012E-3</v>
      </c>
      <c r="T72" s="21">
        <f>U$2+U$3*F72+U$4*F72^2+U$5*SIN(RADIANS(U$6*F72+U$7))</f>
        <v>3.7634472351180892E-2</v>
      </c>
      <c r="U72" s="21">
        <f>+(T72-S72)^2</f>
        <v>1.332577658115397E-3</v>
      </c>
      <c r="AA72" s="21" t="s">
        <v>38</v>
      </c>
      <c r="AB72" s="21">
        <v>10</v>
      </c>
      <c r="AD72" s="21" t="s">
        <v>40</v>
      </c>
      <c r="AF72" s="21" t="s">
        <v>37</v>
      </c>
    </row>
    <row r="73" spans="1:32" s="21" customFormat="1" ht="12.95" customHeight="1" x14ac:dyDescent="0.2">
      <c r="A73" s="7" t="s">
        <v>76</v>
      </c>
      <c r="B73" s="10"/>
      <c r="C73" s="9">
        <v>48203.343999999997</v>
      </c>
      <c r="D73" s="9"/>
      <c r="E73" s="21">
        <f>+(C73-C$7)/C$8</f>
        <v>-1521.9906570772257</v>
      </c>
      <c r="F73" s="21">
        <f>ROUND(2*E73,0)/2</f>
        <v>-1522</v>
      </c>
      <c r="G73" s="21">
        <f>+C73-(C$7+F73*C$8)</f>
        <v>1.162609999300912E-2</v>
      </c>
      <c r="I73" s="21">
        <f>G73</f>
        <v>1.162609999300912E-2</v>
      </c>
      <c r="O73" s="20">
        <f>+C$11+C$12*F73</f>
        <v>5.0147870019259383E-3</v>
      </c>
      <c r="P73" s="20">
        <f ca="1">+D$11+D$12*$F73</f>
        <v>-2.5605354956858829E-2</v>
      </c>
      <c r="Q73" s="50">
        <f>+C73-15018.5</f>
        <v>33184.843999999997</v>
      </c>
      <c r="R73" s="51"/>
      <c r="S73" s="21">
        <f>G73-O73</f>
        <v>6.6113129910831819E-3</v>
      </c>
      <c r="T73" s="21">
        <f>U$2+U$3*F73+U$4*F73^2+U$5*SIN(RADIANS(U$6*F73+U$7))</f>
        <v>3.7716489297029081E-2</v>
      </c>
      <c r="U73" s="21">
        <f>+(T73-S73)^2</f>
        <v>9.6753199302397814E-4</v>
      </c>
      <c r="AA73" s="21" t="s">
        <v>38</v>
      </c>
      <c r="AB73" s="21">
        <v>6</v>
      </c>
      <c r="AD73" s="21" t="s">
        <v>35</v>
      </c>
      <c r="AF73" s="21" t="s">
        <v>37</v>
      </c>
    </row>
    <row r="74" spans="1:32" s="21" customFormat="1" ht="12.95" customHeight="1" x14ac:dyDescent="0.2">
      <c r="A74" s="7" t="s">
        <v>77</v>
      </c>
      <c r="B74" s="10"/>
      <c r="C74" s="9">
        <v>48489.553</v>
      </c>
      <c r="D74" s="9">
        <v>5.0000000000000001E-3</v>
      </c>
      <c r="E74" s="21">
        <f>+(C74-C$7)/C$8</f>
        <v>-1291.988456374148</v>
      </c>
      <c r="F74" s="21">
        <f>ROUND(2*E74,0)/2</f>
        <v>-1292</v>
      </c>
      <c r="G74" s="21">
        <f>+C74-(C$7+F74*C$8)</f>
        <v>1.4364599999680649E-2</v>
      </c>
      <c r="I74" s="21">
        <f>G74</f>
        <v>1.4364599999680649E-2</v>
      </c>
      <c r="O74" s="20">
        <f>+C$11+C$12*F74</f>
        <v>5.2180053464550213E-3</v>
      </c>
      <c r="P74" s="20">
        <f ca="1">+D$11+D$12*$F74</f>
        <v>-2.4210137733839218E-2</v>
      </c>
      <c r="Q74" s="50">
        <f>+C74-15018.5</f>
        <v>33471.053</v>
      </c>
      <c r="R74" s="51"/>
      <c r="S74" s="21">
        <f>G74-O74</f>
        <v>9.1465946532256273E-3</v>
      </c>
      <c r="T74" s="21">
        <f>U$2+U$3*F74+U$4*F74^2+U$5*SIN(RADIANS(U$6*F74+U$7))</f>
        <v>3.8864191681959752E-2</v>
      </c>
      <c r="U74" s="21">
        <f>+(T74-S74)^2</f>
        <v>8.8313557316222727E-4</v>
      </c>
      <c r="AA74" s="21" t="s">
        <v>38</v>
      </c>
      <c r="AB74" s="21">
        <v>6</v>
      </c>
      <c r="AD74" s="21" t="s">
        <v>35</v>
      </c>
      <c r="AF74" s="21" t="s">
        <v>37</v>
      </c>
    </row>
    <row r="75" spans="1:32" s="21" customFormat="1" ht="12.95" customHeight="1" x14ac:dyDescent="0.2">
      <c r="A75" s="7" t="s">
        <v>78</v>
      </c>
      <c r="B75" s="10"/>
      <c r="C75" s="9">
        <v>48651.328999999998</v>
      </c>
      <c r="D75" s="9">
        <v>6.0000000000000001E-3</v>
      </c>
      <c r="E75" s="21">
        <f>+(C75-C$7)/C$8</f>
        <v>-1161.9826353799083</v>
      </c>
      <c r="F75" s="21">
        <f>ROUND(2*E75,0)/2</f>
        <v>-1162</v>
      </c>
      <c r="G75" s="21">
        <f>+C75-(C$7+F75*C$8)</f>
        <v>2.1608099996228702E-2</v>
      </c>
      <c r="I75" s="21">
        <f>G75</f>
        <v>2.1608099996228702E-2</v>
      </c>
      <c r="O75" s="20">
        <f>+C$11+C$12*F75</f>
        <v>5.3328678890149379E-3</v>
      </c>
      <c r="P75" s="20">
        <f ca="1">+D$11+D$12*$F75</f>
        <v>-2.3421536694741178E-2</v>
      </c>
      <c r="Q75" s="50">
        <f>+C75-15018.5</f>
        <v>33632.828999999998</v>
      </c>
      <c r="R75" s="51"/>
      <c r="S75" s="21">
        <f>G75-O75</f>
        <v>1.6275232107213766E-2</v>
      </c>
      <c r="T75" s="21">
        <f>U$2+U$3*F75+U$4*F75^2+U$5*SIN(RADIANS(U$6*F75+U$7))</f>
        <v>3.9643926087288783E-2</v>
      </c>
      <c r="U75" s="21">
        <f>+(T75-S75)^2</f>
        <v>5.4609585833439436E-4</v>
      </c>
      <c r="AA75" s="21" t="s">
        <v>38</v>
      </c>
      <c r="AB75" s="21">
        <v>8</v>
      </c>
      <c r="AD75" s="21" t="s">
        <v>40</v>
      </c>
      <c r="AF75" s="21" t="s">
        <v>37</v>
      </c>
    </row>
    <row r="76" spans="1:32" s="21" customFormat="1" ht="12.95" customHeight="1" x14ac:dyDescent="0.2">
      <c r="A76" s="7" t="s">
        <v>79</v>
      </c>
      <c r="B76" s="10"/>
      <c r="C76" s="9">
        <v>48871.571000000004</v>
      </c>
      <c r="D76" s="9">
        <v>4.0000000000000001E-3</v>
      </c>
      <c r="E76" s="21">
        <f>+(C76-C$7)/C$8</f>
        <v>-984.99258724288904</v>
      </c>
      <c r="F76" s="21">
        <f>ROUND(2*E76,0)/2</f>
        <v>-985</v>
      </c>
      <c r="G76" s="21">
        <f>+C76-(C$7+F76*C$8)</f>
        <v>9.224250003171619E-3</v>
      </c>
      <c r="I76" s="21">
        <f>G76</f>
        <v>9.224250003171619E-3</v>
      </c>
      <c r="O76" s="20">
        <f>+C$11+C$12*F76</f>
        <v>5.4892576585003636E-3</v>
      </c>
      <c r="P76" s="20">
        <f ca="1">+D$11+D$12*$F76</f>
        <v>-2.2347826049199999E-2</v>
      </c>
      <c r="Q76" s="50">
        <f>+C76-15018.5</f>
        <v>33853.071000000004</v>
      </c>
      <c r="R76" s="51"/>
      <c r="S76" s="21">
        <f>G76-O76</f>
        <v>3.7349923446712554E-3</v>
      </c>
      <c r="T76" s="21">
        <f>U$2+U$3*F76+U$4*F76^2+U$5*SIN(RADIANS(U$6*F76+U$7))</f>
        <v>4.0796238766168995E-2</v>
      </c>
      <c r="U76" s="21">
        <f>+(T76-S76)^2</f>
        <v>1.3735359863149789E-3</v>
      </c>
      <c r="AA76" s="21" t="s">
        <v>38</v>
      </c>
      <c r="AB76" s="21">
        <v>11</v>
      </c>
      <c r="AD76" s="21" t="s">
        <v>35</v>
      </c>
      <c r="AF76" s="21" t="s">
        <v>37</v>
      </c>
    </row>
    <row r="77" spans="1:32" s="21" customFormat="1" ht="12.95" customHeight="1" x14ac:dyDescent="0.2">
      <c r="A77" s="7" t="s">
        <v>80</v>
      </c>
      <c r="B77" s="10"/>
      <c r="C77" s="9">
        <v>49043.294999999998</v>
      </c>
      <c r="D77" s="9">
        <v>4.0000000000000001E-3</v>
      </c>
      <c r="E77" s="21">
        <f>+(C77-C$7)/C$8</f>
        <v>-846.9923918837851</v>
      </c>
      <c r="F77" s="21">
        <f>ROUND(2*E77,0)/2</f>
        <v>-847</v>
      </c>
      <c r="G77" s="21">
        <f>+C77-(C$7+F77*C$8)</f>
        <v>9.4673499988857657E-3</v>
      </c>
      <c r="I77" s="21">
        <f>G77</f>
        <v>9.4673499988857657E-3</v>
      </c>
      <c r="O77" s="20">
        <f>+C$11+C$12*F77</f>
        <v>5.6111886652178136E-3</v>
      </c>
      <c r="P77" s="20">
        <f ca="1">+D$11+D$12*$F77</f>
        <v>-2.1510695715388235E-2</v>
      </c>
      <c r="Q77" s="50">
        <f>+C77-15018.5</f>
        <v>34024.794999999998</v>
      </c>
      <c r="R77" s="51"/>
      <c r="S77" s="21">
        <f>G77-O77</f>
        <v>3.8561613336679521E-3</v>
      </c>
      <c r="T77" s="21">
        <f>U$2+U$3*F77+U$4*F77^2+U$5*SIN(RADIANS(U$6*F77+U$7))</f>
        <v>4.1724731871977352E-2</v>
      </c>
      <c r="U77" s="21">
        <f>+(T77-S77)^2</f>
        <v>1.4340286346149148E-3</v>
      </c>
      <c r="AA77" s="21" t="s">
        <v>38</v>
      </c>
      <c r="AB77" s="21">
        <v>6</v>
      </c>
      <c r="AD77" s="21" t="s">
        <v>35</v>
      </c>
      <c r="AF77" s="21" t="s">
        <v>37</v>
      </c>
    </row>
    <row r="78" spans="1:32" s="21" customFormat="1" ht="12.95" customHeight="1" x14ac:dyDescent="0.2">
      <c r="A78" s="7" t="s">
        <v>80</v>
      </c>
      <c r="B78" s="10"/>
      <c r="C78" s="9">
        <v>49043.307000000001</v>
      </c>
      <c r="D78" s="9">
        <v>7.0000000000000001E-3</v>
      </c>
      <c r="E78" s="21">
        <f>+(C78-C$7)/C$8</f>
        <v>-846.98274848889184</v>
      </c>
      <c r="F78" s="21">
        <f>ROUND(2*E78,0)/2</f>
        <v>-847</v>
      </c>
      <c r="G78" s="21">
        <f>+C78-(C$7+F78*C$8)</f>
        <v>2.1467350001330487E-2</v>
      </c>
      <c r="I78" s="21">
        <f>G78</f>
        <v>2.1467350001330487E-2</v>
      </c>
      <c r="O78" s="20">
        <f>+C$11+C$12*F78</f>
        <v>5.6111886652178136E-3</v>
      </c>
      <c r="P78" s="20">
        <f ca="1">+D$11+D$12*$F78</f>
        <v>-2.1510695715388235E-2</v>
      </c>
      <c r="Q78" s="50">
        <f>+C78-15018.5</f>
        <v>34024.807000000001</v>
      </c>
      <c r="R78" s="51"/>
      <c r="S78" s="21">
        <f>G78-O78</f>
        <v>1.5856161336112673E-2</v>
      </c>
      <c r="T78" s="21">
        <f>U$2+U$3*F78+U$4*F78^2+U$5*SIN(RADIANS(U$6*F78+U$7))</f>
        <v>4.1724731871977352E-2</v>
      </c>
      <c r="U78" s="21">
        <f>+(T78-S78)^2</f>
        <v>6.6918294156900618E-4</v>
      </c>
      <c r="AA78" s="21" t="s">
        <v>38</v>
      </c>
      <c r="AB78" s="21">
        <v>6</v>
      </c>
      <c r="AD78" s="21" t="s">
        <v>40</v>
      </c>
      <c r="AF78" s="21" t="s">
        <v>37</v>
      </c>
    </row>
    <row r="79" spans="1:32" s="21" customFormat="1" ht="12.95" customHeight="1" x14ac:dyDescent="0.2">
      <c r="A79" s="7" t="s">
        <v>81</v>
      </c>
      <c r="B79" s="10"/>
      <c r="C79" s="9">
        <v>49370.567999999999</v>
      </c>
      <c r="D79" s="9"/>
      <c r="E79" s="21">
        <f>+(C79-C$7)/C$8</f>
        <v>-583.99049386276556</v>
      </c>
      <c r="F79" s="21">
        <f>ROUND(2*E79,0)/2</f>
        <v>-584</v>
      </c>
      <c r="G79" s="21">
        <f>+C79-(C$7+F79*C$8)</f>
        <v>1.1829199997009709E-2</v>
      </c>
      <c r="I79" s="21">
        <f>G79</f>
        <v>1.1829199997009709E-2</v>
      </c>
      <c r="O79" s="20">
        <f>+C$11+C$12*F79</f>
        <v>5.8435644243967225E-3</v>
      </c>
      <c r="P79" s="20">
        <f ca="1">+D$11+D$12*$F79</f>
        <v>-1.9915295151674506E-2</v>
      </c>
      <c r="Q79" s="50">
        <f>+C79-15018.5</f>
        <v>34352.067999999999</v>
      </c>
      <c r="R79" s="51"/>
      <c r="S79" s="21">
        <f>G79-O79</f>
        <v>5.985635572612987E-3</v>
      </c>
      <c r="T79" s="21">
        <f>U$2+U$3*F79+U$4*F79^2+U$5*SIN(RADIANS(U$6*F79+U$7))</f>
        <v>4.3432323680446236E-2</v>
      </c>
      <c r="U79" s="21">
        <f>+(T79-S79)^2</f>
        <v>1.4022544502453401E-3</v>
      </c>
      <c r="AA79" s="21" t="s">
        <v>38</v>
      </c>
      <c r="AB79" s="21">
        <v>6</v>
      </c>
      <c r="AD79" s="21" t="s">
        <v>35</v>
      </c>
      <c r="AF79" s="21" t="s">
        <v>37</v>
      </c>
    </row>
    <row r="80" spans="1:32" s="21" customFormat="1" ht="12.95" customHeight="1" x14ac:dyDescent="0.2">
      <c r="A80" s="7" t="s">
        <v>81</v>
      </c>
      <c r="B80" s="10"/>
      <c r="C80" s="9">
        <v>49384.256000000001</v>
      </c>
      <c r="D80" s="9"/>
      <c r="E80" s="21">
        <f>+(C80-C$7)/C$8</f>
        <v>-572.99059475678303</v>
      </c>
      <c r="F80" s="21">
        <f>ROUND(2*E80,0)/2</f>
        <v>-573</v>
      </c>
      <c r="G80" s="21">
        <f>+C80-(C$7+F80*C$8)</f>
        <v>1.1703650001436472E-2</v>
      </c>
      <c r="I80" s="21">
        <f>G80</f>
        <v>1.1703650001436472E-2</v>
      </c>
      <c r="O80" s="20">
        <f>+C$11+C$12*F80</f>
        <v>5.8532835626133308E-3</v>
      </c>
      <c r="P80" s="20">
        <f ca="1">+D$11+D$12*$F80</f>
        <v>-1.9848567371443134E-2</v>
      </c>
      <c r="Q80" s="50">
        <f>+C80-15018.5</f>
        <v>34365.756000000001</v>
      </c>
      <c r="R80" s="51"/>
      <c r="S80" s="21">
        <f>G80-O80</f>
        <v>5.8503664388231411E-3</v>
      </c>
      <c r="T80" s="21">
        <f>U$2+U$3*F80+U$4*F80^2+U$5*SIN(RADIANS(U$6*F80+U$7))</f>
        <v>4.3499266687639655E-2</v>
      </c>
      <c r="U80" s="21">
        <f>+(T80-S80)^2</f>
        <v>1.4174396899453363E-3</v>
      </c>
      <c r="AA80" s="21" t="s">
        <v>38</v>
      </c>
      <c r="AB80" s="21">
        <v>9</v>
      </c>
      <c r="AD80" s="21" t="s">
        <v>40</v>
      </c>
      <c r="AF80" s="21" t="s">
        <v>37</v>
      </c>
    </row>
    <row r="81" spans="1:32" s="21" customFormat="1" ht="12.95" customHeight="1" x14ac:dyDescent="0.2">
      <c r="A81" s="9" t="s">
        <v>124</v>
      </c>
      <c r="B81" s="10"/>
      <c r="C81" s="9">
        <v>49574.463000000003</v>
      </c>
      <c r="D81" s="9" t="s">
        <v>125</v>
      </c>
      <c r="E81" s="21">
        <f>+(C81-C$7)/C$8</f>
        <v>-420.13716041638696</v>
      </c>
      <c r="F81" s="21">
        <f>ROUND(2*E81,0)/2</f>
        <v>-420</v>
      </c>
      <c r="O81" s="20">
        <f>+C$11+C$12*F81</f>
        <v>5.9884679396261555E-3</v>
      </c>
      <c r="P81" s="20">
        <f ca="1">+D$11+D$12*$F81</f>
        <v>-1.8920444610043132E-2</v>
      </c>
      <c r="Q81" s="50">
        <f>+C81-15018.5</f>
        <v>34555.963000000003</v>
      </c>
      <c r="R81" s="51">
        <v>-8.7616999997408129E-2</v>
      </c>
    </row>
    <row r="82" spans="1:32" s="21" customFormat="1" ht="12.95" customHeight="1" x14ac:dyDescent="0.2">
      <c r="A82" s="9" t="s">
        <v>124</v>
      </c>
      <c r="B82" s="10"/>
      <c r="C82" s="9">
        <v>49612.455000000002</v>
      </c>
      <c r="D82" s="9" t="s">
        <v>125</v>
      </c>
      <c r="E82" s="21">
        <f>+(C82-C$7)/C$8</f>
        <v>-389.6061721906118</v>
      </c>
      <c r="F82" s="21">
        <f>ROUND(2*E82,0)/2</f>
        <v>-389.5</v>
      </c>
      <c r="O82" s="20">
        <f>+C$11+C$12*F82</f>
        <v>6.0154164592267512E-3</v>
      </c>
      <c r="P82" s="20">
        <f ca="1">+D$11+D$12*$F82</f>
        <v>-1.8735426673947054E-2</v>
      </c>
      <c r="Q82" s="50">
        <f>+C82-15018.5</f>
        <v>34593.955000000002</v>
      </c>
      <c r="R82" s="51">
        <v>-4.8734249998233281E-2</v>
      </c>
    </row>
    <row r="83" spans="1:32" s="21" customFormat="1" ht="12.95" customHeight="1" x14ac:dyDescent="0.2">
      <c r="A83" s="9" t="s">
        <v>124</v>
      </c>
      <c r="B83" s="10"/>
      <c r="C83" s="9">
        <v>49618.39</v>
      </c>
      <c r="D83" s="9" t="s">
        <v>125</v>
      </c>
      <c r="E83" s="21">
        <f>+(C83-C$7)/C$8</f>
        <v>-384.83670980063727</v>
      </c>
      <c r="F83" s="21">
        <f>ROUND(2*E83,0)/2</f>
        <v>-385</v>
      </c>
      <c r="O83" s="20">
        <f>+C$11+C$12*F83</f>
        <v>6.0193924703153641E-3</v>
      </c>
      <c r="P83" s="20">
        <f ca="1">+D$11+D$12*$F83</f>
        <v>-1.8708128945670581E-2</v>
      </c>
      <c r="Q83" s="50">
        <f>+C83-15018.5</f>
        <v>34599.89</v>
      </c>
      <c r="R83" s="51">
        <v>0.28662549999717157</v>
      </c>
    </row>
    <row r="84" spans="1:32" s="21" customFormat="1" ht="12.95" customHeight="1" x14ac:dyDescent="0.2">
      <c r="A84" s="9" t="s">
        <v>124</v>
      </c>
      <c r="B84" s="10"/>
      <c r="C84" s="9">
        <v>49623.459000000003</v>
      </c>
      <c r="D84" s="9" t="s">
        <v>125</v>
      </c>
      <c r="E84" s="21">
        <f>+(C84-C$7)/C$8</f>
        <v>-380.763179075312</v>
      </c>
      <c r="F84" s="21">
        <f>ROUND(2*E84,0)/2</f>
        <v>-381</v>
      </c>
      <c r="O84" s="20">
        <f>+C$11+C$12*F84</f>
        <v>6.0229267023941303E-3</v>
      </c>
      <c r="P84" s="20">
        <f ca="1">+D$11+D$12*$F84</f>
        <v>-1.8683864298313719E-2</v>
      </c>
      <c r="Q84" s="50">
        <f>+C84-15018.5</f>
        <v>34604.959000000003</v>
      </c>
      <c r="R84" s="51">
        <v>-0.24401475000195205</v>
      </c>
    </row>
    <row r="85" spans="1:32" s="21" customFormat="1" ht="12.95" customHeight="1" x14ac:dyDescent="0.2">
      <c r="A85" s="7" t="s">
        <v>82</v>
      </c>
      <c r="B85" s="10"/>
      <c r="C85" s="9">
        <v>49630.64</v>
      </c>
      <c r="D85" s="9">
        <v>4.0000000000000001E-3</v>
      </c>
      <c r="E85" s="21">
        <f>+(C85-C$7)/C$8</f>
        <v>-374.9924108491274</v>
      </c>
      <c r="F85" s="21">
        <f>ROUND(2*E85,0)/2</f>
        <v>-375</v>
      </c>
      <c r="G85" s="21">
        <f>+C85-(C$7+F85*C$8)</f>
        <v>9.4437499938067049E-3</v>
      </c>
      <c r="I85" s="21">
        <f>G85</f>
        <v>9.4437499938067049E-3</v>
      </c>
      <c r="O85" s="20">
        <f>+C$11+C$12*F85</f>
        <v>6.028228050512281E-3</v>
      </c>
      <c r="P85" s="20">
        <f ca="1">+D$11+D$12*$F85</f>
        <v>-1.8647467327278424E-2</v>
      </c>
      <c r="Q85" s="50">
        <f>+C85-15018.5</f>
        <v>34612.14</v>
      </c>
      <c r="R85" s="51"/>
      <c r="S85" s="21">
        <f>G85-O85</f>
        <v>3.4155219432944238E-3</v>
      </c>
      <c r="T85" s="21">
        <f>U$2+U$3*F85+U$4*F85^2+U$5*SIN(RADIANS(U$6*F85+U$7))</f>
        <v>4.4601895072857077E-2</v>
      </c>
      <c r="U85" s="21">
        <f>+(T85-S85)^2</f>
        <v>1.6963173315675602E-3</v>
      </c>
      <c r="AA85" s="21" t="s">
        <v>38</v>
      </c>
      <c r="AB85" s="21">
        <v>6</v>
      </c>
      <c r="AD85" s="21" t="s">
        <v>35</v>
      </c>
      <c r="AF85" s="21" t="s">
        <v>37</v>
      </c>
    </row>
    <row r="86" spans="1:32" s="21" customFormat="1" ht="12.95" customHeight="1" x14ac:dyDescent="0.2">
      <c r="A86" s="9" t="s">
        <v>124</v>
      </c>
      <c r="B86" s="10"/>
      <c r="C86" s="9">
        <v>49634.421999999999</v>
      </c>
      <c r="D86" s="9" t="s">
        <v>125</v>
      </c>
      <c r="E86" s="21">
        <f>+(C86-C$7)/C$8</f>
        <v>-371.95313422589453</v>
      </c>
      <c r="F86" s="21">
        <f>ROUND(2*E86,0)/2</f>
        <v>-372</v>
      </c>
      <c r="O86" s="20">
        <f>+C$11+C$12*F86</f>
        <v>6.030878724571356E-3</v>
      </c>
      <c r="P86" s="20">
        <f ca="1">+D$11+D$12*$F86</f>
        <v>-1.8629268841760777E-2</v>
      </c>
      <c r="Q86" s="50">
        <f>+C86-15018.5</f>
        <v>34615.921999999999</v>
      </c>
      <c r="R86" s="51">
        <v>0.14188699999795062</v>
      </c>
    </row>
    <row r="87" spans="1:32" s="21" customFormat="1" ht="12.95" customHeight="1" x14ac:dyDescent="0.2">
      <c r="A87" s="9" t="s">
        <v>124</v>
      </c>
      <c r="B87" s="10"/>
      <c r="C87" s="9">
        <v>49645.413999999997</v>
      </c>
      <c r="D87" s="9" t="s">
        <v>125</v>
      </c>
      <c r="E87" s="21">
        <f>+(C87-C$7)/C$8</f>
        <v>-363.11978450548798</v>
      </c>
      <c r="F87" s="21">
        <f>ROUND(2*E87,0)/2</f>
        <v>-363</v>
      </c>
      <c r="O87" s="20">
        <f>+C$11+C$12*F87</f>
        <v>6.0388307467485807E-3</v>
      </c>
      <c r="P87" s="20">
        <f ca="1">+D$11+D$12*$F87</f>
        <v>-1.8574673385207838E-2</v>
      </c>
      <c r="Q87" s="50">
        <f>+C87-15018.5</f>
        <v>34626.913999999997</v>
      </c>
      <c r="R87" s="51">
        <v>-6.5393500008212868E-2</v>
      </c>
    </row>
    <row r="88" spans="1:32" s="21" customFormat="1" ht="12.95" customHeight="1" x14ac:dyDescent="0.2">
      <c r="A88" s="9" t="s">
        <v>124</v>
      </c>
      <c r="B88" s="10"/>
      <c r="C88" s="9">
        <v>49673.298000000003</v>
      </c>
      <c r="D88" s="9" t="s">
        <v>125</v>
      </c>
      <c r="E88" s="21">
        <f>+(C88-C$7)/C$8</f>
        <v>-340.71174924312442</v>
      </c>
      <c r="F88" s="21">
        <f>ROUND(2*E88,0)/2</f>
        <v>-340.5</v>
      </c>
      <c r="O88" s="20">
        <f>+C$11+C$12*F88</f>
        <v>6.0587108021916431E-3</v>
      </c>
      <c r="P88" s="20">
        <f ca="1">+D$11+D$12*$F88</f>
        <v>-1.8438184743825484E-2</v>
      </c>
      <c r="Q88" s="50">
        <f>+C88-15018.5</f>
        <v>34654.798000000003</v>
      </c>
      <c r="R88" s="51">
        <v>-0.17959474999952363</v>
      </c>
    </row>
    <row r="89" spans="1:32" s="21" customFormat="1" ht="12.95" customHeight="1" x14ac:dyDescent="0.2">
      <c r="A89" s="7" t="s">
        <v>83</v>
      </c>
      <c r="B89" s="10"/>
      <c r="C89" s="9">
        <v>49700.33</v>
      </c>
      <c r="D89" s="9">
        <v>4.0000000000000001E-3</v>
      </c>
      <c r="E89" s="21">
        <f>+(C89-C$7)/C$8</f>
        <v>-318.98839501804633</v>
      </c>
      <c r="F89" s="21">
        <f>ROUND(2*E89,0)/2</f>
        <v>-319</v>
      </c>
      <c r="G89" s="21">
        <f>+C89-(C$7+F89*C$8)</f>
        <v>1.4440949998970609E-2</v>
      </c>
      <c r="I89" s="21">
        <f>G89</f>
        <v>1.4440949998970609E-2</v>
      </c>
      <c r="O89" s="20">
        <f>+C$11+C$12*F89</f>
        <v>6.0777072996150141E-3</v>
      </c>
      <c r="P89" s="20">
        <f ca="1">+D$11+D$12*$F89</f>
        <v>-1.8307762264282348E-2</v>
      </c>
      <c r="Q89" s="50">
        <f>+C89-15018.5</f>
        <v>34681.83</v>
      </c>
      <c r="R89" s="51"/>
      <c r="S89" s="21">
        <f>G89-O89</f>
        <v>8.3632426993555942E-3</v>
      </c>
      <c r="T89" s="21">
        <f>U$2+U$3*F89+U$4*F89^2+U$5*SIN(RADIANS(U$6*F89+U$7))</f>
        <v>4.4871111578978287E-2</v>
      </c>
      <c r="U89" s="21">
        <f>+(T89-S89)^2</f>
        <v>1.332824490131723E-3</v>
      </c>
      <c r="AA89" s="21" t="s">
        <v>38</v>
      </c>
      <c r="AB89" s="21">
        <v>6</v>
      </c>
      <c r="AD89" s="21" t="s">
        <v>35</v>
      </c>
      <c r="AF89" s="21" t="s">
        <v>37</v>
      </c>
    </row>
    <row r="90" spans="1:32" s="21" customFormat="1" ht="12.95" customHeight="1" x14ac:dyDescent="0.2">
      <c r="A90" s="7" t="s">
        <v>84</v>
      </c>
      <c r="B90" s="10"/>
      <c r="C90" s="9">
        <v>49812.322</v>
      </c>
      <c r="D90" s="9">
        <v>7.0000000000000001E-3</v>
      </c>
      <c r="E90" s="21">
        <f>+(C90-C$7)/C$8</f>
        <v>-228.98980496274234</v>
      </c>
      <c r="F90" s="21">
        <f>ROUND(2*E90,0)/2</f>
        <v>-229</v>
      </c>
      <c r="G90" s="21">
        <f>+C90-(C$7+F90*C$8)</f>
        <v>1.2686449998000171E-2</v>
      </c>
      <c r="I90" s="21">
        <f>G90</f>
        <v>1.2686449998000171E-2</v>
      </c>
      <c r="O90" s="20">
        <f>+C$11+C$12*F90</f>
        <v>6.1572275213872645E-3</v>
      </c>
      <c r="P90" s="20">
        <f ca="1">+D$11+D$12*$F90</f>
        <v>-1.7761807698752935E-2</v>
      </c>
      <c r="Q90" s="50">
        <f>+C90-15018.5</f>
        <v>34793.822</v>
      </c>
      <c r="R90" s="51"/>
      <c r="S90" s="21">
        <f>G90-O90</f>
        <v>6.5292224766129066E-3</v>
      </c>
      <c r="T90" s="21">
        <f>U$2+U$3*F90+U$4*F90^2+U$5*SIN(RADIANS(U$6*F90+U$7))</f>
        <v>4.5255894656015414E-2</v>
      </c>
      <c r="U90" s="21">
        <f>+(T90-S90)^2</f>
        <v>1.4997551380909085E-3</v>
      </c>
      <c r="AA90" s="21" t="s">
        <v>38</v>
      </c>
      <c r="AB90" s="21">
        <v>9</v>
      </c>
      <c r="AD90" s="21" t="s">
        <v>40</v>
      </c>
      <c r="AF90" s="21" t="s">
        <v>37</v>
      </c>
    </row>
    <row r="91" spans="1:32" s="21" customFormat="1" ht="12.95" customHeight="1" x14ac:dyDescent="0.2">
      <c r="A91" s="9" t="s">
        <v>124</v>
      </c>
      <c r="B91" s="10"/>
      <c r="C91" s="9">
        <v>49977.370999999999</v>
      </c>
      <c r="D91" s="9" t="s">
        <v>125</v>
      </c>
      <c r="E91" s="21">
        <f>+(C91-C$7)/C$8</f>
        <v>-96.353748011906603</v>
      </c>
      <c r="F91" s="21">
        <f>ROUND(2*E91,0)/2</f>
        <v>-96.5</v>
      </c>
      <c r="O91" s="20">
        <f>+C$11+C$12*F91</f>
        <v>6.2742989589964103E-3</v>
      </c>
      <c r="P91" s="20">
        <f ca="1">+D$11+D$12*$F91</f>
        <v>-1.6958041255056854E-2</v>
      </c>
      <c r="Q91" s="50">
        <f>+C91-15018.5</f>
        <v>34958.870999999999</v>
      </c>
      <c r="R91" s="51">
        <v>0.26846724999631988</v>
      </c>
    </row>
    <row r="92" spans="1:32" s="21" customFormat="1" ht="12.95" customHeight="1" x14ac:dyDescent="0.2">
      <c r="A92" s="7" t="s">
        <v>86</v>
      </c>
      <c r="B92" s="10" t="s">
        <v>95</v>
      </c>
      <c r="C92" s="9">
        <v>50044.395799999998</v>
      </c>
      <c r="D92" s="9"/>
      <c r="E92" s="21">
        <f>+(C92-C$7)/C$8</f>
        <v>-42.491530186180164</v>
      </c>
      <c r="F92" s="21">
        <f>ROUND(2*E92,0)/2</f>
        <v>-42.5</v>
      </c>
      <c r="G92" s="21">
        <f>+C92-(C$7+F92*C$8)</f>
        <v>1.0539624992816243E-2</v>
      </c>
      <c r="J92" s="21">
        <f>G92</f>
        <v>1.0539624992816243E-2</v>
      </c>
      <c r="O92" s="20">
        <f>+C$11+C$12*F92</f>
        <v>6.3220110920597606E-3</v>
      </c>
      <c r="P92" s="20">
        <f ca="1">+D$11+D$12*$F92</f>
        <v>-1.6630468515739207E-2</v>
      </c>
      <c r="Q92" s="50">
        <f>+C92-15018.5</f>
        <v>35025.895799999998</v>
      </c>
      <c r="R92" s="51"/>
      <c r="S92" s="21">
        <f>G92-O92</f>
        <v>4.2176139007564827E-3</v>
      </c>
      <c r="T92" s="21">
        <f>U$2+U$3*F92+U$4*F92^2+U$5*SIN(RADIANS(U$6*F92+U$7))</f>
        <v>4.5836092728495842E-2</v>
      </c>
      <c r="U92" s="21">
        <f>+(T92-S92)^2</f>
        <v>1.7320977799349891E-3</v>
      </c>
      <c r="AA92" s="21" t="s">
        <v>85</v>
      </c>
      <c r="AF92" s="21" t="s">
        <v>45</v>
      </c>
    </row>
    <row r="93" spans="1:32" s="21" customFormat="1" ht="12.95" customHeight="1" x14ac:dyDescent="0.2">
      <c r="A93" s="7" t="s">
        <v>86</v>
      </c>
      <c r="B93" s="7"/>
      <c r="C93" s="9">
        <v>50044.395799999998</v>
      </c>
      <c r="D93" s="9">
        <v>6.9999999999999999E-4</v>
      </c>
      <c r="E93" s="21">
        <f>+(C93-C$7)/C$8</f>
        <v>-42.491530186180164</v>
      </c>
      <c r="F93" s="21">
        <f>ROUND(2*E93,0)/2</f>
        <v>-42.5</v>
      </c>
      <c r="G93" s="21">
        <f>+C93-(C$7+F93*C$8)</f>
        <v>1.0539624992816243E-2</v>
      </c>
      <c r="J93" s="21">
        <f>G93</f>
        <v>1.0539624992816243E-2</v>
      </c>
      <c r="O93" s="20">
        <f>+C$11+C$12*F93</f>
        <v>6.3220110920597606E-3</v>
      </c>
      <c r="P93" s="20">
        <f ca="1">+D$11+D$12*$F93</f>
        <v>-1.6630468515739207E-2</v>
      </c>
      <c r="Q93" s="50">
        <f>+C93-15018.5</f>
        <v>35025.895799999998</v>
      </c>
      <c r="R93" s="51"/>
      <c r="S93" s="21">
        <f>G93-O93</f>
        <v>4.2176139007564827E-3</v>
      </c>
      <c r="T93" s="21">
        <f>U$2+U$3*F93+U$4*F93^2+U$5*SIN(RADIANS(U$6*F93+U$7))</f>
        <v>4.5836092728495842E-2</v>
      </c>
      <c r="U93" s="21">
        <f>+(T93-S93)^2</f>
        <v>1.7320977799349891E-3</v>
      </c>
      <c r="AA93" s="40">
        <v>63</v>
      </c>
      <c r="AB93" s="49" t="s">
        <v>96</v>
      </c>
    </row>
    <row r="94" spans="1:32" s="21" customFormat="1" ht="12.95" customHeight="1" x14ac:dyDescent="0.2">
      <c r="A94" s="7" t="s">
        <v>87</v>
      </c>
      <c r="B94" s="10"/>
      <c r="C94" s="9">
        <v>50046.273000000001</v>
      </c>
      <c r="D94" s="9">
        <v>8.0000000000000002E-3</v>
      </c>
      <c r="E94" s="21">
        <f>+(C94-C$7)/C$8</f>
        <v>-40.982981778686273</v>
      </c>
      <c r="F94" s="21">
        <f>ROUND(2*E94,0)/2</f>
        <v>-41</v>
      </c>
      <c r="G94" s="21">
        <f>+C94-(C$7+F94*C$8)</f>
        <v>2.1177049995458219E-2</v>
      </c>
      <c r="I94" s="21">
        <f>G94</f>
        <v>2.1177049995458219E-2</v>
      </c>
      <c r="O94" s="20">
        <f>+C$11+C$12*F94</f>
        <v>6.3233364290892977E-3</v>
      </c>
      <c r="P94" s="20">
        <f ca="1">+D$11+D$12*$F94</f>
        <v>-1.6621369272980382E-2</v>
      </c>
      <c r="Q94" s="50">
        <f>+C94-15018.5</f>
        <v>35027.773000000001</v>
      </c>
      <c r="R94" s="51"/>
      <c r="S94" s="21">
        <f>G94-O94</f>
        <v>1.4853713566368922E-2</v>
      </c>
      <c r="T94" s="21">
        <f>U$2+U$3*F94+U$4*F94^2+U$5*SIN(RADIANS(U$6*F94+U$7))</f>
        <v>4.5839447888084667E-2</v>
      </c>
      <c r="U94" s="21">
        <f>+(T94-S94)^2</f>
        <v>9.6011573145595309E-4</v>
      </c>
      <c r="AA94" s="21" t="s">
        <v>38</v>
      </c>
      <c r="AB94" s="21">
        <v>5</v>
      </c>
      <c r="AD94" s="21" t="s">
        <v>35</v>
      </c>
      <c r="AF94" s="21" t="s">
        <v>37</v>
      </c>
    </row>
    <row r="95" spans="1:32" s="21" customFormat="1" ht="12.95" customHeight="1" x14ac:dyDescent="0.2">
      <c r="A95" s="55" t="s">
        <v>186</v>
      </c>
      <c r="B95" s="7"/>
      <c r="C95" s="9">
        <v>50097.271200000003</v>
      </c>
      <c r="D95" s="9"/>
      <c r="E95" s="55">
        <f>+(C95-C$7)/C$8</f>
        <v>0</v>
      </c>
      <c r="F95" s="20">
        <f>ROUND(2*E95,0)/2</f>
        <v>0</v>
      </c>
      <c r="G95" s="20">
        <f>+C95-(C$7+F95*C$8)</f>
        <v>0</v>
      </c>
      <c r="H95" s="20"/>
      <c r="I95" s="20"/>
      <c r="K95" s="20">
        <f>G95</f>
        <v>0</v>
      </c>
      <c r="L95" s="20"/>
      <c r="M95" s="20"/>
      <c r="N95" s="20"/>
      <c r="O95" s="20">
        <f>+C$11+C$12*F95</f>
        <v>6.3595623078966561E-3</v>
      </c>
      <c r="P95" s="20">
        <f ca="1">+D$11+D$12*$F95</f>
        <v>-1.6372656637572539E-2</v>
      </c>
      <c r="Q95" s="56">
        <f>+C95-15018.5</f>
        <v>35078.771200000003</v>
      </c>
      <c r="R95" s="51"/>
      <c r="S95" s="21">
        <f>G95-O95</f>
        <v>-6.3595623078966561E-3</v>
      </c>
      <c r="T95" s="21">
        <f>U$2+U$3*F95+U$4*F95^2+U$5*SIN(RADIANS(U$6*F95+U$7))</f>
        <v>4.5922474864961225E-2</v>
      </c>
      <c r="U95" s="21">
        <f>+(T95-S95)^2</f>
        <v>2.7334114109440937E-3</v>
      </c>
      <c r="AA95" s="21" t="s">
        <v>85</v>
      </c>
      <c r="AF95" s="21" t="s">
        <v>45</v>
      </c>
    </row>
    <row r="96" spans="1:32" s="21" customFormat="1" ht="12.95" customHeight="1" x14ac:dyDescent="0.2">
      <c r="A96" s="7" t="s">
        <v>86</v>
      </c>
      <c r="B96" s="10"/>
      <c r="C96" s="9">
        <v>50097.282599999999</v>
      </c>
      <c r="D96" s="9"/>
      <c r="E96" s="21">
        <f>+(C96-C$7)/C$8</f>
        <v>9.1612251433152124E-3</v>
      </c>
      <c r="F96" s="21">
        <f>ROUND(2*E96,0)/2</f>
        <v>0</v>
      </c>
      <c r="G96" s="21">
        <f>+C96-(C$7+F96*C$8)</f>
        <v>1.1399999995774124E-2</v>
      </c>
      <c r="J96" s="21">
        <f>G96</f>
        <v>1.1399999995774124E-2</v>
      </c>
      <c r="O96" s="20">
        <f>+C$11+C$12*F96</f>
        <v>6.3595623078966561E-3</v>
      </c>
      <c r="P96" s="20">
        <f ca="1">+D$11+D$12*$F96</f>
        <v>-1.6372656637572539E-2</v>
      </c>
      <c r="Q96" s="50">
        <f>+C96-15018.5</f>
        <v>35078.782599999999</v>
      </c>
      <c r="R96" s="51"/>
      <c r="S96" s="21">
        <f>G96-O96</f>
        <v>5.0404376878774677E-3</v>
      </c>
      <c r="T96" s="21">
        <f>U$2+U$3*F96+U$4*F96^2+U$5*SIN(RADIANS(U$6*F96+U$7))</f>
        <v>4.5922474864961225E-2</v>
      </c>
      <c r="U96" s="21">
        <f>+(T96-S96)^2</f>
        <v>1.6713409637484588E-3</v>
      </c>
      <c r="AA96" s="40">
        <v>56</v>
      </c>
      <c r="AB96" s="49" t="s">
        <v>96</v>
      </c>
    </row>
    <row r="97" spans="1:32" s="21" customFormat="1" ht="12.95" customHeight="1" x14ac:dyDescent="0.2">
      <c r="A97" s="7" t="s">
        <v>86</v>
      </c>
      <c r="B97" s="7"/>
      <c r="C97" s="9">
        <v>50097.282599999999</v>
      </c>
      <c r="D97" s="9">
        <v>2.0000000000000001E-4</v>
      </c>
      <c r="E97" s="21">
        <f>+(C97-C$7)/C$8</f>
        <v>9.1612251433152124E-3</v>
      </c>
      <c r="F97" s="21">
        <f>ROUND(2*E97,0)/2</f>
        <v>0</v>
      </c>
      <c r="G97" s="21">
        <f>+C97-(C$7+F97*C$8)</f>
        <v>1.1399999995774124E-2</v>
      </c>
      <c r="J97" s="21">
        <f>G97</f>
        <v>1.1399999995774124E-2</v>
      </c>
      <c r="O97" s="20">
        <f>+C$11+C$12*F97</f>
        <v>6.3595623078966561E-3</v>
      </c>
      <c r="P97" s="20">
        <f ca="1">+D$11+D$12*$F97</f>
        <v>-1.6372656637572539E-2</v>
      </c>
      <c r="Q97" s="50">
        <f>+C97-15018.5</f>
        <v>35078.782599999999</v>
      </c>
      <c r="R97" s="51"/>
      <c r="S97" s="21">
        <f>G97-O97</f>
        <v>5.0404376878774677E-3</v>
      </c>
      <c r="T97" s="21">
        <f>U$2+U$3*F97+U$4*F97^2+U$5*SIN(RADIANS(U$6*F97+U$7))</f>
        <v>4.5922474864961225E-2</v>
      </c>
      <c r="U97" s="21">
        <f>+(T97-S97)^2</f>
        <v>1.6713409637484588E-3</v>
      </c>
      <c r="AA97" s="21" t="s">
        <v>38</v>
      </c>
      <c r="AB97" s="21">
        <v>7</v>
      </c>
      <c r="AD97" s="21" t="s">
        <v>40</v>
      </c>
      <c r="AF97" s="21" t="s">
        <v>37</v>
      </c>
    </row>
    <row r="98" spans="1:32" s="21" customFormat="1" ht="12.95" customHeight="1" x14ac:dyDescent="0.2">
      <c r="A98" s="7" t="s">
        <v>87</v>
      </c>
      <c r="B98" s="10"/>
      <c r="C98" s="9">
        <v>50148.292999999998</v>
      </c>
      <c r="D98" s="9">
        <v>6.0000000000000001E-3</v>
      </c>
      <c r="E98" s="21">
        <f>+(C98-C$7)/C$8</f>
        <v>41.001947121966957</v>
      </c>
      <c r="F98" s="21">
        <f>ROUND(2*E98,0)/2</f>
        <v>41</v>
      </c>
      <c r="G98" s="21">
        <f>+C98-(C$7+F98*C$8)</f>
        <v>2.4229499977082014E-3</v>
      </c>
      <c r="I98" s="21">
        <f>G98</f>
        <v>2.4229499977082014E-3</v>
      </c>
      <c r="O98" s="20">
        <f>+C$11+C$12*F98</f>
        <v>6.3957881867040146E-3</v>
      </c>
      <c r="P98" s="20">
        <f ca="1">+D$11+D$12*$F98</f>
        <v>-1.6123944002164697E-2</v>
      </c>
      <c r="Q98" s="50">
        <f>+C98-15018.5</f>
        <v>35129.792999999998</v>
      </c>
      <c r="R98" s="51"/>
      <c r="S98" s="21">
        <f>G98-O98</f>
        <v>-3.9728381889958132E-3</v>
      </c>
      <c r="T98" s="21">
        <f>U$2+U$3*F98+U$4*F98^2+U$5*SIN(RADIANS(U$6*F98+U$7))</f>
        <v>4.5988379522275552E-2</v>
      </c>
      <c r="U98" s="21">
        <f>+(T98-S98)^2</f>
        <v>2.4961232751930552E-3</v>
      </c>
      <c r="AA98" s="21" t="s">
        <v>38</v>
      </c>
      <c r="AB98" s="21">
        <v>5</v>
      </c>
      <c r="AD98" s="21" t="s">
        <v>35</v>
      </c>
      <c r="AF98" s="21" t="s">
        <v>37</v>
      </c>
    </row>
    <row r="99" spans="1:32" s="21" customFormat="1" ht="12.95" customHeight="1" x14ac:dyDescent="0.2">
      <c r="A99" s="7" t="s">
        <v>88</v>
      </c>
      <c r="B99" s="10"/>
      <c r="C99" s="9">
        <v>50343.67</v>
      </c>
      <c r="D99" s="9">
        <v>7.0000000000000001E-3</v>
      </c>
      <c r="E99" s="21">
        <f>+(C99-C$7)/C$8</f>
        <v>198.01007742801931</v>
      </c>
      <c r="F99" s="21">
        <f>ROUND(2*E99,0)/2</f>
        <v>198</v>
      </c>
      <c r="G99" s="21">
        <f>+C99-(C$7+F99*C$8)</f>
        <v>1.2540099996840581E-2</v>
      </c>
      <c r="I99" s="21">
        <f>G99</f>
        <v>1.2540099996840581E-2</v>
      </c>
      <c r="O99" s="20">
        <f>+C$11+C$12*F99</f>
        <v>6.5345067957956063E-3</v>
      </c>
      <c r="P99" s="20">
        <f ca="1">+D$11+D$12*$F99</f>
        <v>-1.5171556593407831E-2</v>
      </c>
      <c r="Q99" s="50">
        <f>+C99-15018.5</f>
        <v>35325.17</v>
      </c>
      <c r="R99" s="51"/>
      <c r="S99" s="21">
        <f>G99-O99</f>
        <v>6.005593201044975E-3</v>
      </c>
      <c r="T99" s="21">
        <f>U$2+U$3*F99+U$4*F99^2+U$5*SIN(RADIANS(U$6*F99+U$7))</f>
        <v>4.6073369982682563E-2</v>
      </c>
      <c r="U99" s="21">
        <f>+(T99-S99)^2</f>
        <v>1.6054267362231361E-3</v>
      </c>
      <c r="AA99" s="21" t="s">
        <v>38</v>
      </c>
      <c r="AB99" s="21">
        <v>5</v>
      </c>
      <c r="AD99" s="21" t="s">
        <v>35</v>
      </c>
      <c r="AF99" s="21" t="s">
        <v>37</v>
      </c>
    </row>
    <row r="100" spans="1:32" s="21" customFormat="1" ht="12.95" customHeight="1" x14ac:dyDescent="0.2">
      <c r="A100" s="7" t="s">
        <v>89</v>
      </c>
      <c r="B100" s="10"/>
      <c r="C100" s="9">
        <v>50423.33</v>
      </c>
      <c r="D100" s="9">
        <v>4.0000000000000001E-3</v>
      </c>
      <c r="E100" s="21">
        <f>+(C100-C$7)/C$8</f>
        <v>262.02614718126893</v>
      </c>
      <c r="F100" s="21">
        <f>ROUND(2*E100,0)/2</f>
        <v>262</v>
      </c>
      <c r="G100" s="21">
        <f>+C100-(C$7+F100*C$8)</f>
        <v>3.2536899998376612E-2</v>
      </c>
      <c r="I100" s="21">
        <f>G100</f>
        <v>3.2536899998376612E-2</v>
      </c>
      <c r="O100" s="20">
        <f>+C$11+C$12*F100</f>
        <v>6.5910545090558728E-3</v>
      </c>
      <c r="P100" s="20">
        <f ca="1">+D$11+D$12*$F100</f>
        <v>-1.4783322235698027E-2</v>
      </c>
      <c r="Q100" s="50">
        <f>+C100-15018.5</f>
        <v>35404.83</v>
      </c>
      <c r="R100" s="51"/>
      <c r="S100" s="21">
        <f>G100-O100</f>
        <v>2.5945845489320739E-2</v>
      </c>
      <c r="T100" s="21">
        <f>U$2+U$3*F100+U$4*F100^2+U$5*SIN(RADIANS(U$6*F100+U$7))</f>
        <v>4.6027884538364969E-2</v>
      </c>
      <c r="U100" s="21">
        <f>+(T100-S100)^2</f>
        <v>4.0328829236733728E-4</v>
      </c>
      <c r="AA100" s="21" t="s">
        <v>38</v>
      </c>
      <c r="AB100" s="21">
        <v>8</v>
      </c>
      <c r="AD100" s="21" t="s">
        <v>90</v>
      </c>
      <c r="AF100" s="21" t="s">
        <v>37</v>
      </c>
    </row>
    <row r="101" spans="1:32" s="21" customFormat="1" ht="12.95" customHeight="1" x14ac:dyDescent="0.2">
      <c r="A101" s="7" t="s">
        <v>89</v>
      </c>
      <c r="B101" s="10"/>
      <c r="C101" s="9">
        <v>50464.375</v>
      </c>
      <c r="D101" s="9">
        <v>2E-3</v>
      </c>
      <c r="E101" s="21">
        <f>+(C101-C$7)/C$8</f>
        <v>295.01057579063252</v>
      </c>
      <c r="F101" s="21">
        <f>ROUND(2*E101,0)/2</f>
        <v>295</v>
      </c>
      <c r="G101" s="21">
        <f>+C101-(C$7+F101*C$8)</f>
        <v>1.3160249996872153E-2</v>
      </c>
      <c r="I101" s="21">
        <f>G101</f>
        <v>1.3160249996872153E-2</v>
      </c>
      <c r="O101" s="20">
        <f>+C$11+C$12*F101</f>
        <v>6.6202119237056978E-3</v>
      </c>
      <c r="P101" s="20">
        <f ca="1">+D$11+D$12*$F101</f>
        <v>-1.4583138895003908E-2</v>
      </c>
      <c r="Q101" s="50">
        <f>+C101-15018.5</f>
        <v>35445.875</v>
      </c>
      <c r="R101" s="51"/>
      <c r="S101" s="21">
        <f>G101-O101</f>
        <v>6.5400380731664553E-3</v>
      </c>
      <c r="T101" s="21">
        <f>U$2+U$3*F101+U$4*F101^2+U$5*SIN(RADIANS(U$6*F101+U$7))</f>
        <v>4.59855441755396E-2</v>
      </c>
      <c r="U101" s="21">
        <f>+(T101-S101)^2</f>
        <v>1.5559479516723568E-3</v>
      </c>
      <c r="AA101" s="21" t="s">
        <v>38</v>
      </c>
      <c r="AB101" s="21">
        <v>13</v>
      </c>
      <c r="AD101" s="21" t="s">
        <v>40</v>
      </c>
      <c r="AF101" s="21" t="s">
        <v>37</v>
      </c>
    </row>
    <row r="102" spans="1:32" s="21" customFormat="1" ht="12.95" customHeight="1" x14ac:dyDescent="0.2">
      <c r="A102" s="7" t="s">
        <v>89</v>
      </c>
      <c r="B102" s="10"/>
      <c r="C102" s="9">
        <v>50520.355000000003</v>
      </c>
      <c r="D102" s="9">
        <v>5.0000000000000001E-3</v>
      </c>
      <c r="E102" s="21">
        <f>+(C102-C$7)/C$8</f>
        <v>339.99701295843272</v>
      </c>
      <c r="F102" s="21">
        <f>ROUND(2*E102,0)/2</f>
        <v>340</v>
      </c>
      <c r="G102" s="21">
        <f>+C102-(C$7+F102*C$8)</f>
        <v>-3.7169999995967373E-3</v>
      </c>
      <c r="I102" s="21">
        <f>G102</f>
        <v>-3.7169999995967373E-3</v>
      </c>
      <c r="O102" s="20">
        <f>+C$11+C$12*F102</f>
        <v>6.6599720345918234E-3</v>
      </c>
      <c r="P102" s="20">
        <f ca="1">+D$11+D$12*$F102</f>
        <v>-1.4310161612239202E-2</v>
      </c>
      <c r="Q102" s="50">
        <f>+C102-15018.5</f>
        <v>35501.855000000003</v>
      </c>
      <c r="R102" s="51"/>
      <c r="S102" s="21">
        <f>G102-O102</f>
        <v>-1.037697203418856E-2</v>
      </c>
      <c r="T102" s="21">
        <f>U$2+U$3*F102+U$4*F102^2+U$5*SIN(RADIANS(U$6*F102+U$7))</f>
        <v>4.5906713365007491E-2</v>
      </c>
      <c r="U102" s="21">
        <f>+(T102-S102)^2</f>
        <v>3.1678532421156747E-3</v>
      </c>
      <c r="AA102" s="21" t="s">
        <v>85</v>
      </c>
      <c r="AF102" s="21" t="s">
        <v>45</v>
      </c>
    </row>
    <row r="103" spans="1:32" s="21" customFormat="1" ht="12.95" customHeight="1" x14ac:dyDescent="0.2">
      <c r="A103" s="52" t="s">
        <v>173</v>
      </c>
      <c r="B103" s="52" t="s">
        <v>27</v>
      </c>
      <c r="C103" s="53">
        <v>50521.610200000003</v>
      </c>
      <c r="D103" s="54">
        <v>1.8E-3</v>
      </c>
      <c r="E103" s="55">
        <f>+(C103-C$7)/C$8</f>
        <v>341.00571206405976</v>
      </c>
      <c r="F103" s="20">
        <f>ROUND(2*E103,0)/2</f>
        <v>341</v>
      </c>
      <c r="G103" s="20">
        <f>+C103-(C$7+F103*C$8)</f>
        <v>7.1079499975894578E-3</v>
      </c>
      <c r="H103" s="20"/>
      <c r="I103" s="20"/>
      <c r="K103" s="20">
        <f>G103</f>
        <v>7.1079499975894578E-3</v>
      </c>
      <c r="L103" s="20"/>
      <c r="M103" s="20"/>
      <c r="N103" s="20"/>
      <c r="O103" s="20">
        <f>+C$11+C$12*F103</f>
        <v>6.6608555926115148E-3</v>
      </c>
      <c r="P103" s="20">
        <f ca="1">+D$11+D$12*$F103</f>
        <v>-1.4304095450399987E-2</v>
      </c>
      <c r="Q103" s="56">
        <f>+C103-15018.5</f>
        <v>35503.110200000003</v>
      </c>
      <c r="R103" s="51"/>
      <c r="S103" s="21">
        <f>G103-O103</f>
        <v>4.4709440497794298E-4</v>
      </c>
      <c r="T103" s="21">
        <f>U$2+U$3*F103+U$4*F103^2+U$5*SIN(RADIANS(U$6*F103+U$7))</f>
        <v>4.5904682601561476E-2</v>
      </c>
      <c r="U103" s="21">
        <f>+(T103-S103)^2</f>
        <v>2.0663923246501707E-3</v>
      </c>
      <c r="AA103" s="40">
        <v>52</v>
      </c>
      <c r="AB103" s="49" t="s">
        <v>97</v>
      </c>
    </row>
    <row r="104" spans="1:32" s="21" customFormat="1" ht="12.95" customHeight="1" x14ac:dyDescent="0.2">
      <c r="A104" s="7" t="s">
        <v>86</v>
      </c>
      <c r="B104" s="10"/>
      <c r="C104" s="9">
        <v>50714.488799999999</v>
      </c>
      <c r="D104" s="9"/>
      <c r="E104" s="21">
        <f>+(C104-C$7)/C$8</f>
        <v>496.00608755374543</v>
      </c>
      <c r="F104" s="21">
        <f>ROUND(2*E104,0)/2</f>
        <v>496</v>
      </c>
      <c r="G104" s="21">
        <f>+C104-(C$7+F104*C$8)</f>
        <v>7.5751999975182116E-3</v>
      </c>
      <c r="J104" s="21">
        <f>G104</f>
        <v>7.5751999975182116E-3</v>
      </c>
      <c r="O104" s="20">
        <f>+C$11+C$12*F104</f>
        <v>6.797807085663723E-3</v>
      </c>
      <c r="P104" s="20">
        <f ca="1">+D$11+D$12*$F104</f>
        <v>-1.3363840365321554E-2</v>
      </c>
      <c r="Q104" s="50">
        <f>+C104-15018.5</f>
        <v>35695.988799999999</v>
      </c>
      <c r="R104" s="51"/>
      <c r="S104" s="21">
        <f>G104-O104</f>
        <v>7.7739291185448863E-4</v>
      </c>
      <c r="T104" s="21">
        <f>U$2+U$3*F104+U$4*F104^2+U$5*SIN(RADIANS(U$6*F104+U$7))</f>
        <v>4.5440515497631104E-2</v>
      </c>
      <c r="U104" s="21">
        <f>+(T104-S104)^2</f>
        <v>1.994794519112109E-3</v>
      </c>
      <c r="AA104" s="21" t="s">
        <v>38</v>
      </c>
      <c r="AB104" s="21">
        <v>6</v>
      </c>
      <c r="AD104" s="21" t="s">
        <v>35</v>
      </c>
      <c r="AF104" s="21" t="s">
        <v>37</v>
      </c>
    </row>
    <row r="105" spans="1:32" s="21" customFormat="1" ht="12.95" customHeight="1" x14ac:dyDescent="0.2">
      <c r="A105" s="7" t="s">
        <v>86</v>
      </c>
      <c r="B105" s="7"/>
      <c r="C105" s="9">
        <v>50714.488799999999</v>
      </c>
      <c r="D105" s="9">
        <v>5.9999999999999995E-4</v>
      </c>
      <c r="E105" s="21">
        <f>+(C105-C$7)/C$8</f>
        <v>496.00608755374543</v>
      </c>
      <c r="F105" s="21">
        <f>ROUND(2*E105,0)/2</f>
        <v>496</v>
      </c>
      <c r="G105" s="21">
        <f>+C105-(C$7+F105*C$8)</f>
        <v>7.5751999975182116E-3</v>
      </c>
      <c r="J105" s="21">
        <f>G105</f>
        <v>7.5751999975182116E-3</v>
      </c>
      <c r="O105" s="20">
        <f>+C$11+C$12*F105</f>
        <v>6.797807085663723E-3</v>
      </c>
      <c r="P105" s="20">
        <f ca="1">+D$11+D$12*$F105</f>
        <v>-1.3363840365321554E-2</v>
      </c>
      <c r="Q105" s="50">
        <f>+C105-15018.5</f>
        <v>35695.988799999999</v>
      </c>
      <c r="R105" s="51"/>
      <c r="S105" s="21">
        <f>G105-O105</f>
        <v>7.7739291185448863E-4</v>
      </c>
      <c r="T105" s="21">
        <f>U$2+U$3*F105+U$4*F105^2+U$5*SIN(RADIANS(U$6*F105+U$7))</f>
        <v>4.5440515497631104E-2</v>
      </c>
      <c r="U105" s="21">
        <f>+(T105-S105)^2</f>
        <v>1.994794519112109E-3</v>
      </c>
      <c r="AA105" s="21" t="s">
        <v>85</v>
      </c>
      <c r="AF105" s="21" t="s">
        <v>45</v>
      </c>
    </row>
    <row r="106" spans="1:32" s="21" customFormat="1" ht="12.95" customHeight="1" x14ac:dyDescent="0.2">
      <c r="A106" s="7" t="s">
        <v>91</v>
      </c>
      <c r="B106" s="10"/>
      <c r="C106" s="9">
        <v>50750.576999999997</v>
      </c>
      <c r="D106" s="9">
        <v>4.0000000000000001E-3</v>
      </c>
      <c r="E106" s="21">
        <f>+(C106-C$7)/C$8</f>
        <v>525.00715118001983</v>
      </c>
      <c r="F106" s="21">
        <f>ROUND(2*E106,0)/2</f>
        <v>525</v>
      </c>
      <c r="G106" s="21">
        <f>+C106-(C$7+F106*C$8)</f>
        <v>8.8987499912036583E-3</v>
      </c>
      <c r="I106" s="21">
        <f>G106</f>
        <v>8.8987499912036583E-3</v>
      </c>
      <c r="O106" s="20">
        <f>+C$11+C$12*F106</f>
        <v>6.8234302682347817E-3</v>
      </c>
      <c r="P106" s="20">
        <f ca="1">+D$11+D$12*$F106</f>
        <v>-1.31879216719843E-2</v>
      </c>
      <c r="Q106" s="50">
        <f>+C106-15018.5</f>
        <v>35732.076999999997</v>
      </c>
      <c r="R106" s="51"/>
      <c r="S106" s="21">
        <f>G106-O106</f>
        <v>2.0753197229688766E-3</v>
      </c>
      <c r="T106" s="21">
        <f>U$2+U$3*F106+U$4*F106^2+U$5*SIN(RADIANS(U$6*F106+U$7))</f>
        <v>4.5320266400120844E-2</v>
      </c>
      <c r="U106" s="21">
        <f>+(T106-S106)^2</f>
        <v>1.8701254131097168E-3</v>
      </c>
      <c r="AA106" s="40">
        <v>39</v>
      </c>
      <c r="AB106" s="49" t="s">
        <v>98</v>
      </c>
    </row>
    <row r="107" spans="1:32" s="21" customFormat="1" ht="12.95" customHeight="1" x14ac:dyDescent="0.2">
      <c r="A107" s="7" t="s">
        <v>86</v>
      </c>
      <c r="B107" s="10"/>
      <c r="C107" s="9">
        <v>50831.458899999998</v>
      </c>
      <c r="D107" s="9"/>
      <c r="E107" s="21">
        <f>+(C107-C$7)/C$8</f>
        <v>590.00515961807093</v>
      </c>
      <c r="F107" s="21">
        <f>ROUND(2*E107,0)/2</f>
        <v>590</v>
      </c>
      <c r="G107" s="21">
        <f>+C107-(C$7+F107*C$8)</f>
        <v>6.4204999944195151E-3</v>
      </c>
      <c r="J107" s="21">
        <f>G107</f>
        <v>6.4204999944195151E-3</v>
      </c>
      <c r="O107" s="20">
        <f>+C$11+C$12*F107</f>
        <v>6.8808615395147404E-3</v>
      </c>
      <c r="P107" s="20">
        <f ca="1">+D$11+D$12*$F107</f>
        <v>-1.2793621152435278E-2</v>
      </c>
      <c r="Q107" s="50">
        <f>+C107-15018.5</f>
        <v>35812.958899999998</v>
      </c>
      <c r="R107" s="51"/>
      <c r="S107" s="21">
        <f>G107-O107</f>
        <v>-4.6036154509522531E-4</v>
      </c>
      <c r="T107" s="21">
        <f>U$2+U$3*F107+U$4*F107^2+U$5*SIN(RADIANS(U$6*F107+U$7))</f>
        <v>4.5012031397389962E-2</v>
      </c>
      <c r="U107" s="21">
        <f>+(T107-S107)^2</f>
        <v>2.0677385199157766E-3</v>
      </c>
      <c r="AA107" s="21" t="s">
        <v>38</v>
      </c>
      <c r="AB107" s="21">
        <v>6</v>
      </c>
      <c r="AD107" s="21" t="s">
        <v>35</v>
      </c>
      <c r="AF107" s="21" t="s">
        <v>37</v>
      </c>
    </row>
    <row r="108" spans="1:32" s="21" customFormat="1" ht="12.95" customHeight="1" x14ac:dyDescent="0.2">
      <c r="A108" s="7" t="s">
        <v>86</v>
      </c>
      <c r="B108" s="7"/>
      <c r="C108" s="9">
        <v>50831.458899999998</v>
      </c>
      <c r="D108" s="9">
        <v>1E-4</v>
      </c>
      <c r="E108" s="21">
        <f>+(C108-C$7)/C$8</f>
        <v>590.00515961807093</v>
      </c>
      <c r="F108" s="21">
        <f>ROUND(2*E108,0)/2</f>
        <v>590</v>
      </c>
      <c r="G108" s="21">
        <f>+C108-(C$7+F108*C$8)</f>
        <v>6.4204999944195151E-3</v>
      </c>
      <c r="J108" s="21">
        <f>G108</f>
        <v>6.4204999944195151E-3</v>
      </c>
      <c r="O108" s="20">
        <f>+C$11+C$12*F108</f>
        <v>6.8808615395147404E-3</v>
      </c>
      <c r="P108" s="20">
        <f ca="1">+D$11+D$12*$F108</f>
        <v>-1.2793621152435278E-2</v>
      </c>
      <c r="Q108" s="50">
        <f>+C108-15018.5</f>
        <v>35812.958899999998</v>
      </c>
      <c r="R108" s="51"/>
      <c r="S108" s="21">
        <f>G108-O108</f>
        <v>-4.6036154509522531E-4</v>
      </c>
      <c r="T108" s="21">
        <f>U$2+U$3*F108+U$4*F108^2+U$5*SIN(RADIANS(U$6*F108+U$7))</f>
        <v>4.5012031397389962E-2</v>
      </c>
      <c r="U108" s="21">
        <f>+(T108-S108)^2</f>
        <v>2.0677385199157766E-3</v>
      </c>
      <c r="AA108" s="21" t="s">
        <v>85</v>
      </c>
      <c r="AF108" s="21" t="s">
        <v>45</v>
      </c>
    </row>
    <row r="109" spans="1:32" s="21" customFormat="1" ht="12.95" customHeight="1" x14ac:dyDescent="0.2">
      <c r="A109" s="7" t="s">
        <v>92</v>
      </c>
      <c r="B109" s="10"/>
      <c r="C109" s="9">
        <v>50846.391000000003</v>
      </c>
      <c r="D109" s="9">
        <v>4.0000000000000001E-3</v>
      </c>
      <c r="E109" s="21">
        <f>+(C109-C$7)/C$8</f>
        <v>602.00483768940921</v>
      </c>
      <c r="F109" s="21">
        <f>ROUND(2*E109,0)/2</f>
        <v>602</v>
      </c>
      <c r="G109" s="21">
        <f>+C109-(C$7+F109*C$8)</f>
        <v>6.019899999955669E-3</v>
      </c>
      <c r="I109" s="21">
        <f>G109</f>
        <v>6.019899999955669E-3</v>
      </c>
      <c r="O109" s="20">
        <f>+C$11+C$12*F109</f>
        <v>6.8914642357510401E-3</v>
      </c>
      <c r="P109" s="20">
        <f ca="1">+D$11+D$12*$F109</f>
        <v>-1.272082721036469E-2</v>
      </c>
      <c r="Q109" s="50">
        <f>+C109-15018.5</f>
        <v>35827.891000000003</v>
      </c>
      <c r="R109" s="51"/>
      <c r="S109" s="21">
        <f>G109-O109</f>
        <v>-8.715642357953711E-4</v>
      </c>
      <c r="T109" s="21">
        <f>U$2+U$3*F109+U$4*F109^2+U$5*SIN(RADIANS(U$6*F109+U$7))</f>
        <v>4.4949256907297244E-2</v>
      </c>
      <c r="U109" s="21">
        <f>+(T109-S109)^2</f>
        <v>2.0995476502272837E-3</v>
      </c>
      <c r="AA109" s="40">
        <v>68</v>
      </c>
      <c r="AB109" s="49" t="s">
        <v>98</v>
      </c>
    </row>
    <row r="110" spans="1:32" s="21" customFormat="1" ht="12.95" customHeight="1" x14ac:dyDescent="0.2">
      <c r="A110" s="52" t="s">
        <v>173</v>
      </c>
      <c r="B110" s="52" t="s">
        <v>27</v>
      </c>
      <c r="C110" s="53">
        <v>50873.776299999998</v>
      </c>
      <c r="D110" s="54">
        <v>6.8999999999999997E-4</v>
      </c>
      <c r="E110" s="55">
        <f>+(C110-C$7)/C$8</f>
        <v>624.01210953240741</v>
      </c>
      <c r="F110" s="20">
        <f>ROUND(2*E110,0)/2</f>
        <v>624</v>
      </c>
      <c r="G110" s="20">
        <f>+C110-(C$7+F110*C$8)</f>
        <v>1.5068799992150161E-2</v>
      </c>
      <c r="H110" s="20"/>
      <c r="I110" s="20"/>
      <c r="K110" s="20">
        <f>G110</f>
        <v>1.5068799992150161E-2</v>
      </c>
      <c r="L110" s="20"/>
      <c r="M110" s="20"/>
      <c r="N110" s="20"/>
      <c r="O110" s="20">
        <f>+C$11+C$12*F110</f>
        <v>6.9109025121842568E-3</v>
      </c>
      <c r="P110" s="20">
        <f ca="1">+D$11+D$12*$F110</f>
        <v>-1.2587371649901945E-2</v>
      </c>
      <c r="Q110" s="56">
        <f>+C110-15018.5</f>
        <v>35855.276299999998</v>
      </c>
      <c r="R110" s="51"/>
      <c r="S110" s="21">
        <f>G110-O110</f>
        <v>8.1578974799659046E-3</v>
      </c>
      <c r="T110" s="21">
        <f>U$2+U$3*F110+U$4*F110^2+U$5*SIN(RADIANS(U$6*F110+U$7))</f>
        <v>4.482941249145557E-2</v>
      </c>
      <c r="U110" s="21">
        <f>+(T110-S110)^2</f>
        <v>1.3448000132379118E-3</v>
      </c>
      <c r="AA110" s="21" t="s">
        <v>38</v>
      </c>
      <c r="AB110" s="21">
        <v>7</v>
      </c>
      <c r="AD110" s="21" t="s">
        <v>40</v>
      </c>
      <c r="AF110" s="21" t="s">
        <v>37</v>
      </c>
    </row>
    <row r="111" spans="1:32" s="21" customFormat="1" ht="12.95" customHeight="1" x14ac:dyDescent="0.2">
      <c r="A111" s="7" t="s">
        <v>86</v>
      </c>
      <c r="B111" s="10" t="s">
        <v>95</v>
      </c>
      <c r="C111" s="9">
        <v>50884.343099999998</v>
      </c>
      <c r="D111" s="9"/>
      <c r="E111" s="21">
        <f>+(C111-C$7)/C$8</f>
        <v>632.50376162716816</v>
      </c>
      <c r="F111" s="21">
        <f>ROUND(2*E111,0)/2</f>
        <v>632.5</v>
      </c>
      <c r="G111" s="21">
        <f>+C111-(C$7+F111*C$8)</f>
        <v>4.6808749975753017E-3</v>
      </c>
      <c r="J111" s="21">
        <f>G111</f>
        <v>4.6808749975753017E-3</v>
      </c>
      <c r="O111" s="20">
        <f>+C$11+C$12*F111</f>
        <v>6.9184127553516359E-3</v>
      </c>
      <c r="P111" s="20">
        <f ca="1">+D$11+D$12*$F111</f>
        <v>-1.2535809274268611E-2</v>
      </c>
      <c r="Q111" s="50">
        <f>+C111-15018.5</f>
        <v>35865.843099999998</v>
      </c>
      <c r="R111" s="51"/>
      <c r="S111" s="21">
        <f>G111-O111</f>
        <v>-2.2375377577763342E-3</v>
      </c>
      <c r="T111" s="21">
        <f>U$2+U$3*F111+U$4*F111^2+U$5*SIN(RADIANS(U$6*F111+U$7))</f>
        <v>4.4781459668965816E-2</v>
      </c>
      <c r="U111" s="21">
        <f>+(T111-S111)^2</f>
        <v>2.2107861190159847E-3</v>
      </c>
      <c r="AA111" s="21" t="s">
        <v>38</v>
      </c>
      <c r="AB111" s="21">
        <v>6</v>
      </c>
      <c r="AD111" s="21" t="s">
        <v>93</v>
      </c>
      <c r="AF111" s="21" t="s">
        <v>45</v>
      </c>
    </row>
    <row r="112" spans="1:32" s="21" customFormat="1" ht="12.95" customHeight="1" x14ac:dyDescent="0.2">
      <c r="A112" s="7" t="s">
        <v>86</v>
      </c>
      <c r="B112" s="7"/>
      <c r="C112" s="9">
        <v>50884.343099999998</v>
      </c>
      <c r="D112" s="9">
        <v>2.9999999999999997E-4</v>
      </c>
      <c r="E112" s="21">
        <f>+(C112-C$7)/C$8</f>
        <v>632.50376162716816</v>
      </c>
      <c r="F112" s="21">
        <f>ROUND(2*E112,0)/2</f>
        <v>632.5</v>
      </c>
      <c r="G112" s="21">
        <f>+C112-(C$7+F112*C$8)</f>
        <v>4.6808749975753017E-3</v>
      </c>
      <c r="J112" s="21">
        <f>G112</f>
        <v>4.6808749975753017E-3</v>
      </c>
      <c r="O112" s="20">
        <f>+C$11+C$12*F112</f>
        <v>6.9184127553516359E-3</v>
      </c>
      <c r="P112" s="20">
        <f ca="1">+D$11+D$12*$F112</f>
        <v>-1.2535809274268611E-2</v>
      </c>
      <c r="Q112" s="50">
        <f>+C112-15018.5</f>
        <v>35865.843099999998</v>
      </c>
      <c r="R112" s="51"/>
      <c r="S112" s="21">
        <f>G112-O112</f>
        <v>-2.2375377577763342E-3</v>
      </c>
      <c r="T112" s="21">
        <f>U$2+U$3*F112+U$4*F112^2+U$5*SIN(RADIANS(U$6*F112+U$7))</f>
        <v>4.4781459668965816E-2</v>
      </c>
      <c r="U112" s="21">
        <f>+(T112-S112)^2</f>
        <v>2.2107861190159847E-3</v>
      </c>
      <c r="AA112" s="21" t="s">
        <v>85</v>
      </c>
      <c r="AF112" s="21" t="s">
        <v>45</v>
      </c>
    </row>
    <row r="113" spans="1:32" s="21" customFormat="1" ht="12.95" customHeight="1" x14ac:dyDescent="0.2">
      <c r="A113" s="7" t="s">
        <v>92</v>
      </c>
      <c r="B113" s="10"/>
      <c r="C113" s="9">
        <v>50902.385999999999</v>
      </c>
      <c r="D113" s="9">
        <v>7.0000000000000001E-3</v>
      </c>
      <c r="E113" s="21">
        <f>+(C113-C$7)/C$8</f>
        <v>647.00332910081715</v>
      </c>
      <c r="F113" s="21">
        <f>ROUND(2*E113,0)/2</f>
        <v>647</v>
      </c>
      <c r="G113" s="21">
        <f>+C113-(C$7+F113*C$8)</f>
        <v>4.1426499956287444E-3</v>
      </c>
      <c r="I113" s="21">
        <f>G113</f>
        <v>4.1426499956287444E-3</v>
      </c>
      <c r="O113" s="20">
        <f>+C$11+C$12*F113</f>
        <v>6.9312243466371649E-3</v>
      </c>
      <c r="P113" s="20">
        <f ca="1">+D$11+D$12*$F113</f>
        <v>-1.2447849927599983E-2</v>
      </c>
      <c r="Q113" s="50">
        <f>+C113-15018.5</f>
        <v>35883.885999999999</v>
      </c>
      <c r="R113" s="51"/>
      <c r="S113" s="21">
        <f>G113-O113</f>
        <v>-2.7885743510084205E-3</v>
      </c>
      <c r="T113" s="21">
        <f>U$2+U$3*F113+U$4*F113^2+U$5*SIN(RADIANS(U$6*F113+U$7))</f>
        <v>4.4697536246321723E-2</v>
      </c>
      <c r="U113" s="21">
        <f>+(T113-S113)^2</f>
        <v>2.2549306996618701E-3</v>
      </c>
      <c r="AA113" s="40">
        <v>24</v>
      </c>
      <c r="AB113" s="49" t="s">
        <v>99</v>
      </c>
    </row>
    <row r="114" spans="1:32" s="21" customFormat="1" ht="12.95" customHeight="1" x14ac:dyDescent="0.2">
      <c r="A114" s="7" t="s">
        <v>94</v>
      </c>
      <c r="B114" s="10"/>
      <c r="C114" s="9">
        <v>51076.603000000003</v>
      </c>
      <c r="D114" s="9">
        <v>4.0000000000000001E-3</v>
      </c>
      <c r="E114" s="21">
        <f>+(C114-C$7)/C$8</f>
        <v>787.00693974859109</v>
      </c>
      <c r="F114" s="21">
        <f>ROUND(2*E114,0)/2</f>
        <v>787</v>
      </c>
      <c r="G114" s="21">
        <f>+C114-(C$7+F114*C$8)</f>
        <v>8.6356500032707117E-3</v>
      </c>
      <c r="I114" s="21">
        <f>G114</f>
        <v>8.6356500032707117E-3</v>
      </c>
      <c r="O114" s="20">
        <f>+C$11+C$12*F114</f>
        <v>7.0549224693939984E-3</v>
      </c>
      <c r="P114" s="20">
        <f ca="1">+D$11+D$12*$F114</f>
        <v>-1.1598587270109786E-2</v>
      </c>
      <c r="Q114" s="50">
        <f>+C114-15018.5</f>
        <v>36058.103000000003</v>
      </c>
      <c r="R114" s="51"/>
      <c r="S114" s="21">
        <f>G114-O114</f>
        <v>1.5807275338767133E-3</v>
      </c>
      <c r="T114" s="21">
        <f>U$2+U$3*F114+U$4*F114^2+U$5*SIN(RADIANS(U$6*F114+U$7))</f>
        <v>4.3750036085116226E-2</v>
      </c>
      <c r="U114" s="21">
        <f>+(T114-S114)^2</f>
        <v>1.7782505836896421E-3</v>
      </c>
      <c r="AA114" s="21" t="s">
        <v>85</v>
      </c>
      <c r="AF114" s="21" t="s">
        <v>45</v>
      </c>
    </row>
    <row r="115" spans="1:32" s="21" customFormat="1" ht="12.95" customHeight="1" x14ac:dyDescent="0.2">
      <c r="A115" s="7" t="s">
        <v>86</v>
      </c>
      <c r="B115" s="10"/>
      <c r="C115" s="9">
        <v>51157.481500000002</v>
      </c>
      <c r="D115" s="9"/>
      <c r="E115" s="21">
        <f>+(C115-C$7)/C$8</f>
        <v>852.00221589142188</v>
      </c>
      <c r="F115" s="21">
        <f>ROUND(2*E115,0)/2</f>
        <v>852</v>
      </c>
      <c r="G115" s="21">
        <f>+C115-(C$7+F115*C$8)</f>
        <v>2.7573999977903441E-3</v>
      </c>
      <c r="J115" s="21">
        <f>G115</f>
        <v>2.7573999977903441E-3</v>
      </c>
      <c r="O115" s="20">
        <f>+C$11+C$12*F115</f>
        <v>7.1123537406739571E-3</v>
      </c>
      <c r="P115" s="20">
        <f ca="1">+D$11+D$12*$F115</f>
        <v>-1.1204286750560767E-2</v>
      </c>
      <c r="Q115" s="50">
        <f>+C115-15018.5</f>
        <v>36138.981500000002</v>
      </c>
      <c r="R115" s="51"/>
      <c r="S115" s="21">
        <f>G115-O115</f>
        <v>-4.3549537428836131E-3</v>
      </c>
      <c r="T115" s="21">
        <f>U$2+U$3*F115+U$4*F115^2+U$5*SIN(RADIANS(U$6*F115+U$7))</f>
        <v>4.3226301333871543E-2</v>
      </c>
      <c r="U115" s="21">
        <f>+(T115-S115)^2</f>
        <v>2.2639758346792382E-3</v>
      </c>
      <c r="AA115" s="40">
        <v>51</v>
      </c>
      <c r="AB115" s="49" t="s">
        <v>98</v>
      </c>
    </row>
    <row r="116" spans="1:32" s="21" customFormat="1" ht="12.95" customHeight="1" x14ac:dyDescent="0.2">
      <c r="A116" s="7" t="s">
        <v>86</v>
      </c>
      <c r="B116" s="7"/>
      <c r="C116" s="9">
        <v>51157.481500000002</v>
      </c>
      <c r="D116" s="9">
        <v>5.9999999999999995E-4</v>
      </c>
      <c r="E116" s="21">
        <f>+(C116-C$7)/C$8</f>
        <v>852.00221589142188</v>
      </c>
      <c r="F116" s="21">
        <f>ROUND(2*E116,0)/2</f>
        <v>852</v>
      </c>
      <c r="G116" s="21">
        <f>+C116-(C$7+F116*C$8)</f>
        <v>2.7573999977903441E-3</v>
      </c>
      <c r="J116" s="21">
        <f>G116</f>
        <v>2.7573999977903441E-3</v>
      </c>
      <c r="O116" s="20">
        <f>+C$11+C$12*F116</f>
        <v>7.1123537406739571E-3</v>
      </c>
      <c r="P116" s="20">
        <f ca="1">+D$11+D$12*$F116</f>
        <v>-1.1204286750560767E-2</v>
      </c>
      <c r="Q116" s="50">
        <f>+C116-15018.5</f>
        <v>36138.981500000002</v>
      </c>
      <c r="R116" s="51"/>
      <c r="S116" s="21">
        <f>G116-O116</f>
        <v>-4.3549537428836131E-3</v>
      </c>
      <c r="T116" s="21">
        <f>U$2+U$3*F116+U$4*F116^2+U$5*SIN(RADIANS(U$6*F116+U$7))</f>
        <v>4.3226301333871543E-2</v>
      </c>
      <c r="U116" s="21">
        <f>+(T116-S116)^2</f>
        <v>2.2639758346792382E-3</v>
      </c>
    </row>
    <row r="117" spans="1:32" s="21" customFormat="1" ht="12.95" customHeight="1" x14ac:dyDescent="0.2">
      <c r="A117" s="7" t="s">
        <v>86</v>
      </c>
      <c r="B117" s="10"/>
      <c r="C117" s="9">
        <v>51177.3914</v>
      </c>
      <c r="D117" s="9"/>
      <c r="E117" s="21">
        <f>+(C117-C$7)/C$8</f>
        <v>868.00213488690383</v>
      </c>
      <c r="F117" s="21">
        <f>ROUND(2*E117,0)/2</f>
        <v>868</v>
      </c>
      <c r="G117" s="21">
        <f>+C117-(C$7+F117*C$8)</f>
        <v>2.6565999942249618E-3</v>
      </c>
      <c r="J117" s="21">
        <f>G117</f>
        <v>2.6565999942249618E-3</v>
      </c>
      <c r="O117" s="20">
        <f>+C$11+C$12*F117</f>
        <v>7.1264906689890231E-3</v>
      </c>
      <c r="P117" s="20">
        <f ca="1">+D$11+D$12*$F117</f>
        <v>-1.1107228161133315E-2</v>
      </c>
      <c r="Q117" s="50">
        <f>+C117-15018.5</f>
        <v>36158.8914</v>
      </c>
      <c r="R117" s="51"/>
      <c r="S117" s="21">
        <f>G117-O117</f>
        <v>-4.4698906747640613E-3</v>
      </c>
      <c r="T117" s="21">
        <f>U$2+U$3*F117+U$4*F117^2+U$5*SIN(RADIANS(U$6*F117+U$7))</f>
        <v>4.3089335384800989E-2</v>
      </c>
      <c r="U117" s="21">
        <f>+(T117-S117)^2</f>
        <v>2.2618799833848116E-3</v>
      </c>
    </row>
    <row r="118" spans="1:32" s="21" customFormat="1" ht="12.95" customHeight="1" x14ac:dyDescent="0.2">
      <c r="A118" s="7" t="s">
        <v>86</v>
      </c>
      <c r="B118" s="7"/>
      <c r="C118" s="9">
        <v>51177.3914</v>
      </c>
      <c r="D118" s="9">
        <v>1E-4</v>
      </c>
      <c r="E118" s="21">
        <f>+(C118-C$7)/C$8</f>
        <v>868.00213488690383</v>
      </c>
      <c r="F118" s="21">
        <f>ROUND(2*E118,0)/2</f>
        <v>868</v>
      </c>
      <c r="G118" s="21">
        <f>+C118-(C$7+F118*C$8)</f>
        <v>2.6565999942249618E-3</v>
      </c>
      <c r="J118" s="21">
        <f>G118</f>
        <v>2.6565999942249618E-3</v>
      </c>
      <c r="O118" s="20">
        <f>+C$11+C$12*F118</f>
        <v>7.1264906689890231E-3</v>
      </c>
      <c r="P118" s="20">
        <f ca="1">+D$11+D$12*$F118</f>
        <v>-1.1107228161133315E-2</v>
      </c>
      <c r="Q118" s="50">
        <f>+C118-15018.5</f>
        <v>36158.8914</v>
      </c>
      <c r="R118" s="51"/>
      <c r="S118" s="21">
        <f>G118-O118</f>
        <v>-4.4698906747640613E-3</v>
      </c>
      <c r="T118" s="21">
        <f>U$2+U$3*F118+U$4*F118^2+U$5*SIN(RADIANS(U$6*F118+U$7))</f>
        <v>4.3089335384800989E-2</v>
      </c>
      <c r="U118" s="21">
        <f>+(T118-S118)^2</f>
        <v>2.2618799833848116E-3</v>
      </c>
    </row>
    <row r="119" spans="1:32" s="21" customFormat="1" ht="12.95" customHeight="1" x14ac:dyDescent="0.2">
      <c r="A119" s="9" t="s">
        <v>126</v>
      </c>
      <c r="B119" s="10" t="s">
        <v>103</v>
      </c>
      <c r="C119" s="9">
        <v>51751.492899999997</v>
      </c>
      <c r="D119" s="9" t="s">
        <v>125</v>
      </c>
      <c r="E119" s="21">
        <f>+(C119-C$7)/C$8</f>
        <v>1329.3594242346749</v>
      </c>
      <c r="F119" s="21">
        <f>ROUND(2*E119,0)/2</f>
        <v>1329.5</v>
      </c>
      <c r="O119" s="20">
        <f>+C$11+C$12*F119</f>
        <v>7.5342526950767279E-3</v>
      </c>
      <c r="P119" s="20">
        <f ca="1">+D$11+D$12*$F119</f>
        <v>-8.3076944723352707E-3</v>
      </c>
      <c r="Q119" s="50">
        <f>+C119-15018.5</f>
        <v>36732.992899999997</v>
      </c>
      <c r="R119" s="51">
        <v>-7.340975000988692E-2</v>
      </c>
    </row>
    <row r="120" spans="1:32" s="21" customFormat="1" ht="12.95" customHeight="1" x14ac:dyDescent="0.2">
      <c r="A120" s="9" t="s">
        <v>126</v>
      </c>
      <c r="B120" s="10" t="s">
        <v>103</v>
      </c>
      <c r="C120" s="9">
        <v>51755.3825</v>
      </c>
      <c r="D120" s="9" t="s">
        <v>125</v>
      </c>
      <c r="E120" s="21">
        <f>+(C120-C$7)/C$8</f>
        <v>1332.4851699654353</v>
      </c>
      <c r="F120" s="21">
        <f>ROUND(2*E120,0)/2</f>
        <v>1332.5</v>
      </c>
      <c r="O120" s="20">
        <f>+C$11+C$12*F120</f>
        <v>7.5369033691358028E-3</v>
      </c>
      <c r="P120" s="20">
        <f ca="1">+D$11+D$12*$F120</f>
        <v>-8.289495986817625E-3</v>
      </c>
      <c r="Q120" s="50">
        <f>+C120-15018.5</f>
        <v>36736.8825</v>
      </c>
      <c r="R120" s="51">
        <v>8.3096750000549946E-2</v>
      </c>
    </row>
    <row r="121" spans="1:32" s="21" customFormat="1" ht="12.95" customHeight="1" x14ac:dyDescent="0.2">
      <c r="A121" s="9" t="s">
        <v>126</v>
      </c>
      <c r="B121" s="10" t="s">
        <v>103</v>
      </c>
      <c r="C121" s="9">
        <v>51755.390800000001</v>
      </c>
      <c r="D121" s="9" t="s">
        <v>125</v>
      </c>
      <c r="E121" s="21">
        <f>+(C121-C$7)/C$8</f>
        <v>1332.4918399802361</v>
      </c>
      <c r="F121" s="21">
        <f>ROUND(2*E121,0)/2</f>
        <v>1332.5</v>
      </c>
      <c r="O121" s="20">
        <f>+C$11+C$12*F121</f>
        <v>7.5369033691358028E-3</v>
      </c>
      <c r="P121" s="20">
        <f ca="1">+D$11+D$12*$F121</f>
        <v>-8.289495986817625E-3</v>
      </c>
      <c r="Q121" s="50">
        <f>+C121-15018.5</f>
        <v>36736.890800000001</v>
      </c>
      <c r="R121" s="51">
        <v>9.1396750001877081E-2</v>
      </c>
    </row>
    <row r="122" spans="1:32" s="21" customFormat="1" ht="12.95" customHeight="1" x14ac:dyDescent="0.2">
      <c r="A122" s="9" t="s">
        <v>126</v>
      </c>
      <c r="B122" s="10" t="s">
        <v>103</v>
      </c>
      <c r="C122" s="9">
        <v>51755.421999999999</v>
      </c>
      <c r="D122" s="9" t="s">
        <v>125</v>
      </c>
      <c r="E122" s="21">
        <f>+(C122-C$7)/C$8</f>
        <v>1332.5169128069515</v>
      </c>
      <c r="F122" s="21">
        <f>ROUND(2*E122,0)/2</f>
        <v>1332.5</v>
      </c>
      <c r="O122" s="20">
        <f>+C$11+C$12*F122</f>
        <v>7.5369033691358028E-3</v>
      </c>
      <c r="P122" s="20">
        <f ca="1">+D$11+D$12*$F122</f>
        <v>-8.289495986817625E-3</v>
      </c>
      <c r="Q122" s="50">
        <f>+C122-15018.5</f>
        <v>36736.921999999999</v>
      </c>
      <c r="R122" s="51">
        <v>0.12259674999950221</v>
      </c>
    </row>
    <row r="123" spans="1:32" s="21" customFormat="1" ht="12.95" customHeight="1" x14ac:dyDescent="0.2">
      <c r="A123" s="9" t="s">
        <v>126</v>
      </c>
      <c r="B123" s="10" t="s">
        <v>103</v>
      </c>
      <c r="C123" s="9">
        <v>51776.497900000002</v>
      </c>
      <c r="D123" s="9" t="s">
        <v>125</v>
      </c>
      <c r="E123" s="21">
        <f>+(C123-C$7)/C$8</f>
        <v>1349.4538483393728</v>
      </c>
      <c r="F123" s="21">
        <f>ROUND(2*E123,0)/2</f>
        <v>1349.5</v>
      </c>
      <c r="O123" s="20">
        <f>+C$11+C$12*F123</f>
        <v>7.551923855470561E-3</v>
      </c>
      <c r="P123" s="20">
        <f ca="1">+D$11+D$12*$F123</f>
        <v>-8.1863712355509568E-3</v>
      </c>
      <c r="Q123" s="50">
        <f>+C123-15018.5</f>
        <v>36757.997900000002</v>
      </c>
      <c r="R123" s="51">
        <v>4.4300249996013008E-2</v>
      </c>
    </row>
    <row r="124" spans="1:32" s="21" customFormat="1" ht="12.95" customHeight="1" x14ac:dyDescent="0.2">
      <c r="A124" s="9" t="s">
        <v>126</v>
      </c>
      <c r="B124" s="10" t="s">
        <v>103</v>
      </c>
      <c r="C124" s="9">
        <v>51780.336629999998</v>
      </c>
      <c r="D124" s="9">
        <v>1.9E-3</v>
      </c>
      <c r="E124" s="21">
        <f>+(C124-C$7)/C$8</f>
        <v>1352.5387141119513</v>
      </c>
      <c r="F124" s="21">
        <f>ROUND(2*E124,0)/2</f>
        <v>1352.5</v>
      </c>
      <c r="O124" s="20">
        <f>+C$11+C$12*F124</f>
        <v>7.5545745295296368E-3</v>
      </c>
      <c r="P124" s="20">
        <f ca="1">+D$11+D$12*$F124</f>
        <v>-8.1681727500333111E-3</v>
      </c>
      <c r="Q124" s="50">
        <f>+C124-15018.5</f>
        <v>36761.836629999998</v>
      </c>
      <c r="R124" s="51">
        <f>+C124-(C$7+F124*C$8)</f>
        <v>4.8174874995311256E-2</v>
      </c>
    </row>
    <row r="125" spans="1:32" s="21" customFormat="1" ht="12.95" customHeight="1" x14ac:dyDescent="0.2">
      <c r="A125" s="9" t="s">
        <v>126</v>
      </c>
      <c r="B125" s="10" t="s">
        <v>103</v>
      </c>
      <c r="C125" s="9">
        <v>51878.284670000001</v>
      </c>
      <c r="D125" s="9">
        <v>2.2000000000000001E-3</v>
      </c>
      <c r="E125" s="21">
        <f>+(C125-C$7)/C$8</f>
        <v>1431.2513498241533</v>
      </c>
      <c r="F125" s="21">
        <f>ROUND(2*E125,0)/2</f>
        <v>1431.5</v>
      </c>
      <c r="O125" s="20">
        <f>+C$11+C$12*F125</f>
        <v>7.6243756130852779E-3</v>
      </c>
      <c r="P125" s="20">
        <f ca="1">+D$11+D$12*$F125</f>
        <v>-7.68894596473527E-3</v>
      </c>
      <c r="Q125" s="50">
        <f>+C125-15018.5</f>
        <v>36859.784670000001</v>
      </c>
      <c r="R125" s="51">
        <f>+C125-(C$7+F125*C$8)</f>
        <v>-0.30941407500358764</v>
      </c>
    </row>
    <row r="126" spans="1:32" s="21" customFormat="1" ht="12.95" customHeight="1" x14ac:dyDescent="0.2">
      <c r="A126" s="7" t="s">
        <v>130</v>
      </c>
      <c r="B126" s="10" t="s">
        <v>103</v>
      </c>
      <c r="C126" s="9">
        <v>51880.452599999997</v>
      </c>
      <c r="D126" s="9">
        <v>2.0000000000000001E-4</v>
      </c>
      <c r="E126" s="21">
        <f>+(C126-C$7)/C$8</f>
        <v>1432.9935335813702</v>
      </c>
      <c r="F126" s="21">
        <f>ROUND(2*E126,0)/2</f>
        <v>1433</v>
      </c>
      <c r="G126" s="21">
        <f>+C126-(C$7+F126*C$8)</f>
        <v>-8.0466500075999647E-3</v>
      </c>
      <c r="K126" s="21">
        <f>G126</f>
        <v>-8.0466500075999647E-3</v>
      </c>
      <c r="O126" s="20">
        <f>+C$11+C$12*F126</f>
        <v>7.6257009501148158E-3</v>
      </c>
      <c r="P126" s="20">
        <f ca="1">+D$11+D$12*$F126</f>
        <v>-7.6798467219764462E-3</v>
      </c>
      <c r="Q126" s="50">
        <f>+C126-15018.5</f>
        <v>36861.952599999997</v>
      </c>
      <c r="R126" s="51"/>
      <c r="S126" s="21">
        <f>G126-O126</f>
        <v>-1.5672350957714781E-2</v>
      </c>
      <c r="T126" s="21">
        <f>U$2+U$3*F126+U$4*F126^2+U$5*SIN(RADIANS(U$6*F126+U$7))</f>
        <v>3.6382344032780845E-2</v>
      </c>
      <c r="U126" s="21">
        <f>+(T126-S126)^2</f>
        <v>2.7096912705535307E-3</v>
      </c>
    </row>
    <row r="127" spans="1:32" s="21" customFormat="1" ht="12.95" customHeight="1" x14ac:dyDescent="0.2">
      <c r="A127" s="9" t="s">
        <v>136</v>
      </c>
      <c r="B127" s="10" t="s">
        <v>103</v>
      </c>
      <c r="C127" s="9">
        <v>51901.606500000002</v>
      </c>
      <c r="D127" s="9">
        <v>2.0000000000000001E-4</v>
      </c>
      <c r="E127" s="20">
        <f>+(C127-C$7)/C$8</f>
        <v>1449.9931511805858</v>
      </c>
      <c r="F127" s="20">
        <f>ROUND(2*E127,0)/2</f>
        <v>1450</v>
      </c>
      <c r="G127" s="20">
        <f>+C127-(C$7+F127*C$8)</f>
        <v>-8.5225000002537854E-3</v>
      </c>
      <c r="H127" s="20"/>
      <c r="I127" s="20"/>
      <c r="K127" s="20">
        <f>G127</f>
        <v>-8.5225000002537854E-3</v>
      </c>
      <c r="L127" s="20"/>
      <c r="M127" s="20"/>
      <c r="N127" s="20"/>
      <c r="O127" s="20">
        <f>+C$11+C$12*F127</f>
        <v>7.640721436449574E-3</v>
      </c>
      <c r="P127" s="20">
        <f ca="1">+D$11+D$12*$F127</f>
        <v>-7.5767219707097797E-3</v>
      </c>
      <c r="Q127" s="56">
        <f>+C127-15018.5</f>
        <v>36883.106500000002</v>
      </c>
      <c r="R127" s="51"/>
      <c r="S127" s="21">
        <f>G127-O127</f>
        <v>-1.6163221436703359E-2</v>
      </c>
      <c r="T127" s="21">
        <f>U$2+U$3*F127+U$4*F127^2+U$5*SIN(RADIANS(U$6*F127+U$7))</f>
        <v>3.6130810930178656E-2</v>
      </c>
      <c r="U127" s="21">
        <f>+(T127-S127)^2</f>
        <v>2.7346658211885038E-3</v>
      </c>
    </row>
    <row r="128" spans="1:32" s="21" customFormat="1" ht="12.95" customHeight="1" x14ac:dyDescent="0.2">
      <c r="A128" s="9" t="s">
        <v>136</v>
      </c>
      <c r="B128" s="10" t="s">
        <v>103</v>
      </c>
      <c r="C128" s="9">
        <v>51901.607000000004</v>
      </c>
      <c r="D128" s="9">
        <v>2.9999999999999997E-4</v>
      </c>
      <c r="E128" s="20">
        <f>+(C128-C$7)/C$8</f>
        <v>1449.9935529887077</v>
      </c>
      <c r="F128" s="20">
        <f>ROUND(2*E128,0)/2</f>
        <v>1450</v>
      </c>
      <c r="G128" s="20">
        <f>+C128-(C$7+F128*C$8)</f>
        <v>-8.0224999983329326E-3</v>
      </c>
      <c r="H128" s="20"/>
      <c r="I128" s="20"/>
      <c r="K128" s="20">
        <f>G128</f>
        <v>-8.0224999983329326E-3</v>
      </c>
      <c r="L128" s="20"/>
      <c r="M128" s="20"/>
      <c r="N128" s="20"/>
      <c r="O128" s="20">
        <f>+C$11+C$12*F128</f>
        <v>7.640721436449574E-3</v>
      </c>
      <c r="P128" s="20">
        <f ca="1">+D$11+D$12*$F128</f>
        <v>-7.5767219707097797E-3</v>
      </c>
      <c r="Q128" s="56">
        <f>+C128-15018.5</f>
        <v>36883.107000000004</v>
      </c>
      <c r="R128" s="51"/>
      <c r="S128" s="21">
        <f>G128-O128</f>
        <v>-1.5663221434782507E-2</v>
      </c>
      <c r="T128" s="21">
        <f>U$2+U$3*F128+U$4*F128^2+U$5*SIN(RADIANS(U$6*F128+U$7))</f>
        <v>3.6130810930178656E-2</v>
      </c>
      <c r="U128" s="21">
        <f>+(T128-S128)^2</f>
        <v>2.6826217886226442E-3</v>
      </c>
    </row>
    <row r="129" spans="1:21" s="21" customFormat="1" ht="12.95" customHeight="1" x14ac:dyDescent="0.2">
      <c r="A129" s="7" t="s">
        <v>130</v>
      </c>
      <c r="B129" s="10" t="s">
        <v>103</v>
      </c>
      <c r="C129" s="9">
        <v>51901.607450000003</v>
      </c>
      <c r="D129" s="9">
        <v>2.9999999999999997E-4</v>
      </c>
      <c r="E129" s="21">
        <f>+(C129-C$7)/C$8</f>
        <v>1449.9939146160159</v>
      </c>
      <c r="F129" s="21">
        <f>ROUND(2*E129,0)/2</f>
        <v>1450</v>
      </c>
      <c r="G129" s="21">
        <f>+C129-(C$7+F129*C$8)</f>
        <v>-7.5724999987869523E-3</v>
      </c>
      <c r="K129" s="20">
        <f>G129</f>
        <v>-7.5724999987869523E-3</v>
      </c>
      <c r="O129" s="20">
        <f>+C$11+C$12*F129</f>
        <v>7.640721436449574E-3</v>
      </c>
      <c r="P129" s="20">
        <f ca="1">+D$11+D$12*$F129</f>
        <v>-7.5767219707097797E-3</v>
      </c>
      <c r="Q129" s="50">
        <f>+C129-15018.5</f>
        <v>36883.107450000003</v>
      </c>
      <c r="R129" s="51"/>
      <c r="S129" s="21">
        <f>G129-O129</f>
        <v>-1.5213221435236526E-2</v>
      </c>
      <c r="T129" s="21">
        <f>U$2+U$3*F129+U$4*F129^2+U$5*SIN(RADIANS(U$6*F129+U$7))</f>
        <v>3.6130810930178656E-2</v>
      </c>
      <c r="U129" s="21">
        <f>+(T129-S129)^2</f>
        <v>2.6362096595408018E-3</v>
      </c>
    </row>
    <row r="130" spans="1:21" s="21" customFormat="1" ht="12.95" customHeight="1" x14ac:dyDescent="0.2">
      <c r="A130" s="9" t="s">
        <v>101</v>
      </c>
      <c r="B130" s="57"/>
      <c r="C130" s="9">
        <v>51921.5164</v>
      </c>
      <c r="D130" s="9">
        <v>2.0000000000000001E-4</v>
      </c>
      <c r="E130" s="21">
        <f>+(C130-C$7)/C$8</f>
        <v>1465.9930701760677</v>
      </c>
      <c r="F130" s="21">
        <f>ROUND(2*E130,0)/2</f>
        <v>1466</v>
      </c>
      <c r="G130" s="21">
        <f>+C130-(C$7+F130*C$8)</f>
        <v>-8.6233000038191676E-3</v>
      </c>
      <c r="K130" s="20">
        <f>G130</f>
        <v>-8.6233000038191676E-3</v>
      </c>
      <c r="O130" s="20">
        <f>+C$11+C$12*F130</f>
        <v>7.6548583647646409E-3</v>
      </c>
      <c r="P130" s="20">
        <f ca="1">+D$11+D$12*$F130</f>
        <v>-7.4796633812823296E-3</v>
      </c>
      <c r="Q130" s="50">
        <f>+C130-15018.5</f>
        <v>36903.0164</v>
      </c>
      <c r="R130" s="51"/>
      <c r="S130" s="21">
        <f>G130-O130</f>
        <v>-1.627815836858381E-2</v>
      </c>
      <c r="T130" s="21">
        <f>U$2+U$3*F130+U$4*F130^2+U$5*SIN(RADIANS(U$6*F130+U$7))</f>
        <v>3.5891864144207454E-2</v>
      </c>
      <c r="U130" s="21">
        <f>+(T130-S130)^2</f>
        <v>2.7217112489851475E-3</v>
      </c>
    </row>
    <row r="131" spans="1:21" s="21" customFormat="1" ht="12.95" customHeight="1" x14ac:dyDescent="0.2">
      <c r="A131" s="9" t="s">
        <v>126</v>
      </c>
      <c r="B131" s="10" t="s">
        <v>103</v>
      </c>
      <c r="C131" s="9">
        <v>51925.250090000001</v>
      </c>
      <c r="D131" s="9">
        <v>2.0999999999999999E-3</v>
      </c>
      <c r="E131" s="21">
        <f>+(C131-C$7)/C$8</f>
        <v>1468.993524098702</v>
      </c>
      <c r="F131" s="21">
        <f>ROUND(2*E131,0)/2</f>
        <v>1469</v>
      </c>
      <c r="G131" s="21">
        <f>+C131-(C$7+F131*C$8)</f>
        <v>-8.0584500028635375E-3</v>
      </c>
      <c r="K131" s="20">
        <f>G131</f>
        <v>-8.0584500028635375E-3</v>
      </c>
      <c r="O131" s="20">
        <f>+C$11+C$12*F131</f>
        <v>7.6575090388237158E-3</v>
      </c>
      <c r="P131" s="20">
        <f ca="1">+D$11+D$12*$F131</f>
        <v>-7.4614648957646822E-3</v>
      </c>
      <c r="Q131" s="50">
        <f>+C131-15018.5</f>
        <v>36906.750090000001</v>
      </c>
      <c r="R131" s="51"/>
      <c r="S131" s="21">
        <f>G131-O131</f>
        <v>-1.5715959041687252E-2</v>
      </c>
      <c r="T131" s="21">
        <f>U$2+U$3*F131+U$4*F131^2+U$5*SIN(RADIANS(U$6*F131+U$7))</f>
        <v>3.5846826473870247E-2</v>
      </c>
      <c r="U131" s="21">
        <f>+(T131-S131)^2</f>
        <v>2.6587208501233865E-3</v>
      </c>
    </row>
    <row r="132" spans="1:21" s="21" customFormat="1" ht="12.95" customHeight="1" x14ac:dyDescent="0.2">
      <c r="A132" s="9" t="s">
        <v>126</v>
      </c>
      <c r="B132" s="10" t="s">
        <v>103</v>
      </c>
      <c r="C132" s="9">
        <v>51956.35929</v>
      </c>
      <c r="D132" s="9">
        <v>1.5E-3</v>
      </c>
      <c r="E132" s="21">
        <f>+(C132-C$7)/C$8</f>
        <v>1493.9933824613388</v>
      </c>
      <c r="F132" s="21">
        <f>ROUND(2*E132,0)/2</f>
        <v>1494</v>
      </c>
      <c r="G132" s="21">
        <f>+C132-(C$7+F132*C$8)</f>
        <v>-8.234700006141793E-3</v>
      </c>
      <c r="K132" s="20">
        <f>G132</f>
        <v>-8.234700006141793E-3</v>
      </c>
      <c r="O132" s="20">
        <f>+C$11+C$12*F132</f>
        <v>7.6795979893160074E-3</v>
      </c>
      <c r="P132" s="20">
        <f ca="1">+D$11+D$12*$F132</f>
        <v>-7.3098108497842897E-3</v>
      </c>
      <c r="Q132" s="50">
        <f>+C132-15018.5</f>
        <v>36937.85929</v>
      </c>
      <c r="R132" s="51"/>
      <c r="S132" s="21">
        <f>G132-O132</f>
        <v>-1.59142979954578E-2</v>
      </c>
      <c r="T132" s="21">
        <f>U$2+U$3*F132+U$4*F132^2+U$5*SIN(RADIANS(U$6*F132+U$7))</f>
        <v>3.5468676569779908E-2</v>
      </c>
      <c r="U132" s="21">
        <f>+(T132-S132)^2</f>
        <v>2.6402100751718653E-3</v>
      </c>
    </row>
    <row r="133" spans="1:21" s="21" customFormat="1" ht="12.95" customHeight="1" x14ac:dyDescent="0.2">
      <c r="A133" s="9" t="s">
        <v>136</v>
      </c>
      <c r="B133" s="10" t="s">
        <v>103</v>
      </c>
      <c r="C133" s="9">
        <v>52017.334499999997</v>
      </c>
      <c r="D133" s="9">
        <v>2.9999999999999997E-4</v>
      </c>
      <c r="E133" s="20">
        <f>+(C133-C$7)/C$8</f>
        <v>1542.9940515120377</v>
      </c>
      <c r="F133" s="20">
        <f>ROUND(2*E133,0)/2</f>
        <v>1543</v>
      </c>
      <c r="G133" s="20">
        <f>+C133-(C$7+F133*C$8)</f>
        <v>-7.4021500040544197E-3</v>
      </c>
      <c r="H133" s="20"/>
      <c r="I133" s="20"/>
      <c r="J133" s="20"/>
      <c r="K133" s="20">
        <f>G133</f>
        <v>-7.4021500040544197E-3</v>
      </c>
      <c r="L133" s="20"/>
      <c r="M133" s="20"/>
      <c r="N133" s="20"/>
      <c r="O133" s="20">
        <f>+C$11+C$12*F133</f>
        <v>7.7228923322808993E-3</v>
      </c>
      <c r="P133" s="20">
        <f ca="1">+D$11+D$12*$F133</f>
        <v>-7.0125689196627213E-3</v>
      </c>
      <c r="Q133" s="56">
        <f>+C133-15018.5</f>
        <v>36998.834499999997</v>
      </c>
      <c r="R133" s="51"/>
      <c r="S133" s="21">
        <f>G133-O133</f>
        <v>-1.5125042336335319E-2</v>
      </c>
      <c r="T133" s="21">
        <f>U$2+U$3*F133+U$4*F133^2+U$5*SIN(RADIANS(U$6*F133+U$7))</f>
        <v>3.4713291304578252E-2</v>
      </c>
      <c r="U133" s="21">
        <f>+(T133-S133)^2</f>
        <v>2.4838595001030173E-3</v>
      </c>
    </row>
    <row r="134" spans="1:21" s="21" customFormat="1" ht="12.95" customHeight="1" x14ac:dyDescent="0.2">
      <c r="A134" s="9" t="s">
        <v>136</v>
      </c>
      <c r="B134" s="10" t="s">
        <v>103</v>
      </c>
      <c r="C134" s="9">
        <v>52252.517099999997</v>
      </c>
      <c r="D134" s="9">
        <v>1E-4</v>
      </c>
      <c r="E134" s="20">
        <f>+(C134-C$7)/C$8</f>
        <v>1731.9906084584343</v>
      </c>
      <c r="F134" s="20">
        <f>ROUND(2*E134,0)/2</f>
        <v>1732</v>
      </c>
      <c r="G134" s="20">
        <f>+C134-(C$7+F134*C$8)</f>
        <v>-1.1686600002576597E-2</v>
      </c>
      <c r="H134" s="20"/>
      <c r="I134" s="20"/>
      <c r="J134" s="20"/>
      <c r="K134" s="20">
        <f>G134</f>
        <v>-1.1686600002576597E-2</v>
      </c>
      <c r="L134" s="20"/>
      <c r="M134" s="20"/>
      <c r="N134" s="20"/>
      <c r="O134" s="20">
        <f>+C$11+C$12*F134</f>
        <v>7.8898847980026238E-3</v>
      </c>
      <c r="P134" s="20">
        <f ca="1">+D$11+D$12*$F134</f>
        <v>-5.8660643320509534E-3</v>
      </c>
      <c r="Q134" s="56">
        <f>+C134-15018.5</f>
        <v>37234.017099999997</v>
      </c>
      <c r="R134" s="51"/>
      <c r="S134" s="21">
        <f>G134-O134</f>
        <v>-1.9576484800579219E-2</v>
      </c>
      <c r="T134" s="21">
        <f>U$2+U$3*F134+U$4*F134^2+U$5*SIN(RADIANS(U$6*F134+U$7))</f>
        <v>3.1644716953016599E-2</v>
      </c>
      <c r="U134" s="21">
        <f>+(T134-S134)^2</f>
        <v>2.6236115090825674E-3</v>
      </c>
    </row>
    <row r="135" spans="1:21" s="21" customFormat="1" ht="12.95" customHeight="1" x14ac:dyDescent="0.2">
      <c r="A135" s="9" t="s">
        <v>136</v>
      </c>
      <c r="B135" s="10" t="s">
        <v>103</v>
      </c>
      <c r="C135" s="9">
        <v>52333.401400000002</v>
      </c>
      <c r="D135" s="9">
        <v>1E-4</v>
      </c>
      <c r="E135" s="20">
        <f>+(C135-C$7)/C$8</f>
        <v>1796.9905455754676</v>
      </c>
      <c r="F135" s="20">
        <f>ROUND(2*E135,0)/2</f>
        <v>1797</v>
      </c>
      <c r="G135" s="20">
        <f>+C135-(C$7+F135*C$8)</f>
        <v>-1.1764850001782179E-2</v>
      </c>
      <c r="H135" s="20"/>
      <c r="I135" s="20"/>
      <c r="J135" s="20"/>
      <c r="K135" s="20">
        <f>G135</f>
        <v>-1.1764850001782179E-2</v>
      </c>
      <c r="L135" s="20"/>
      <c r="M135" s="20"/>
      <c r="N135" s="20"/>
      <c r="O135" s="20">
        <f>+C$11+C$12*F135</f>
        <v>7.9473160692825826E-3</v>
      </c>
      <c r="P135" s="20">
        <f ca="1">+D$11+D$12*$F135</f>
        <v>-5.4717638125019331E-3</v>
      </c>
      <c r="Q135" s="56">
        <f>+C135-15018.5</f>
        <v>37314.901400000002</v>
      </c>
      <c r="R135" s="51"/>
      <c r="S135" s="21">
        <f>G135-O135</f>
        <v>-1.9712166071064761E-2</v>
      </c>
      <c r="T135" s="21">
        <f>U$2+U$3*F135+U$4*F135^2+U$5*SIN(RADIANS(U$6*F135+U$7))</f>
        <v>3.0542047472743E-2</v>
      </c>
      <c r="U135" s="21">
        <f>+(T135-S135)^2</f>
        <v>2.5254859789066316E-3</v>
      </c>
    </row>
    <row r="136" spans="1:21" s="21" customFormat="1" ht="12.95" customHeight="1" x14ac:dyDescent="0.2">
      <c r="A136" s="9" t="s">
        <v>136</v>
      </c>
      <c r="B136" s="10" t="s">
        <v>103</v>
      </c>
      <c r="C136" s="9">
        <v>52522.5455</v>
      </c>
      <c r="D136" s="9">
        <v>1E-4</v>
      </c>
      <c r="E136" s="20">
        <f>+(C136-C$7)/C$8</f>
        <v>1948.9898162133654</v>
      </c>
      <c r="F136" s="20">
        <f>ROUND(2*E136,0)/2</f>
        <v>1949</v>
      </c>
      <c r="G136" s="20">
        <f>+C136-(C$7+F136*C$8)</f>
        <v>-1.2672450000536628E-2</v>
      </c>
      <c r="H136" s="20"/>
      <c r="I136" s="20"/>
      <c r="J136" s="20"/>
      <c r="K136" s="20">
        <f>G136</f>
        <v>-1.2672450000536628E-2</v>
      </c>
      <c r="L136" s="20"/>
      <c r="M136" s="20"/>
      <c r="N136" s="20"/>
      <c r="O136" s="20">
        <f>+C$11+C$12*F136</f>
        <v>8.0816168882757167E-3</v>
      </c>
      <c r="P136" s="20">
        <f ca="1">+D$11+D$12*$F136</f>
        <v>-4.5497072129411474E-3</v>
      </c>
      <c r="Q136" s="56">
        <f>+C136-15018.5</f>
        <v>37504.0455</v>
      </c>
      <c r="R136" s="51"/>
      <c r="S136" s="21">
        <f>G136-O136</f>
        <v>-2.0754066888812345E-2</v>
      </c>
      <c r="T136" s="21">
        <f>U$2+U$3*F136+U$4*F136^2+U$5*SIN(RADIANS(U$6*F136+U$7))</f>
        <v>2.7896007430408983E-2</v>
      </c>
      <c r="U136" s="21">
        <f>+(T136-S136)^2</f>
        <v>2.3668297312657589E-3</v>
      </c>
    </row>
    <row r="137" spans="1:21" s="21" customFormat="1" ht="12.95" customHeight="1" x14ac:dyDescent="0.2">
      <c r="A137" s="9" t="s">
        <v>136</v>
      </c>
      <c r="B137" s="10" t="s">
        <v>103</v>
      </c>
      <c r="C137" s="9">
        <v>52684.314299999998</v>
      </c>
      <c r="D137" s="9">
        <v>1E-4</v>
      </c>
      <c r="E137" s="20">
        <f>+(C137-C$7)/C$8</f>
        <v>2078.9898511706701</v>
      </c>
      <c r="F137" s="20">
        <f>ROUND(2*E137,0)/2</f>
        <v>2079</v>
      </c>
      <c r="G137" s="20">
        <f>+C137-(C$7+F137*C$8)</f>
        <v>-1.2628950004000217E-2</v>
      </c>
      <c r="H137" s="20"/>
      <c r="I137" s="20"/>
      <c r="J137" s="20"/>
      <c r="K137" s="20">
        <f>G137</f>
        <v>-1.2628950004000217E-2</v>
      </c>
      <c r="L137" s="20"/>
      <c r="M137" s="20"/>
      <c r="N137" s="20"/>
      <c r="O137" s="20">
        <f>+C$11+C$12*F137</f>
        <v>8.1964794308356324E-3</v>
      </c>
      <c r="P137" s="20">
        <f ca="1">+D$11+D$12*$F137</f>
        <v>-3.7611061738431067E-3</v>
      </c>
      <c r="Q137" s="56">
        <f>+C137-15018.5</f>
        <v>37665.814299999998</v>
      </c>
      <c r="R137" s="51"/>
      <c r="S137" s="21">
        <f>G137-O137</f>
        <v>-2.0825429434835847E-2</v>
      </c>
      <c r="T137" s="21">
        <f>U$2+U$3*F137+U$4*F137^2+U$5*SIN(RADIANS(U$6*F137+U$7))</f>
        <v>2.5585010434376498E-2</v>
      </c>
      <c r="U137" s="21">
        <f>+(T137-S137)^2</f>
        <v>2.153928928853775E-3</v>
      </c>
    </row>
    <row r="138" spans="1:21" s="21" customFormat="1" ht="12.95" customHeight="1" x14ac:dyDescent="0.2">
      <c r="A138" s="7" t="s">
        <v>112</v>
      </c>
      <c r="B138" s="10" t="s">
        <v>103</v>
      </c>
      <c r="C138" s="9">
        <v>52689.31</v>
      </c>
      <c r="D138" s="9">
        <v>3.0000000000000001E-3</v>
      </c>
      <c r="E138" s="21">
        <f>+(C138-C$7)/C$8</f>
        <v>2083.0044768255316</v>
      </c>
      <c r="F138" s="21">
        <f>ROUND(2*E138,0)/2</f>
        <v>2083</v>
      </c>
      <c r="G138" s="21">
        <f>+C138-(C$7+F138*C$8)</f>
        <v>5.5708499930915423E-3</v>
      </c>
      <c r="K138" s="20">
        <f>G138</f>
        <v>5.5708499930915423E-3</v>
      </c>
      <c r="O138" s="20">
        <f>+C$11+C$12*F138</f>
        <v>8.2000136629143995E-3</v>
      </c>
      <c r="P138" s="20">
        <f ca="1">+D$11+D$12*$F138</f>
        <v>-3.7368415264862447E-3</v>
      </c>
      <c r="Q138" s="50">
        <f>+C138-15018.5</f>
        <v>37670.81</v>
      </c>
      <c r="R138" s="51"/>
      <c r="S138" s="21">
        <f>G138-O138</f>
        <v>-2.6291636698228572E-3</v>
      </c>
      <c r="T138" s="21">
        <f>U$2+U$3*F138+U$4*F138^2+U$5*SIN(RADIANS(U$6*F138+U$7))</f>
        <v>2.5513535706851834E-2</v>
      </c>
      <c r="U138" s="21">
        <f>+(T138-S138)^2</f>
        <v>7.9201152820588606E-4</v>
      </c>
    </row>
    <row r="139" spans="1:21" s="21" customFormat="1" ht="12.95" customHeight="1" x14ac:dyDescent="0.2">
      <c r="A139" s="9" t="s">
        <v>136</v>
      </c>
      <c r="B139" s="10" t="s">
        <v>103</v>
      </c>
      <c r="C139" s="9">
        <v>52899.591500000002</v>
      </c>
      <c r="D139" s="9">
        <v>2.0000000000000001E-4</v>
      </c>
      <c r="E139" s="20">
        <f>+(C139-C$7)/C$8</f>
        <v>2251.9901053946714</v>
      </c>
      <c r="F139" s="20">
        <f>ROUND(2*E139,0)/2</f>
        <v>2252</v>
      </c>
      <c r="G139" s="20">
        <f>+C139-(C$7+F139*C$8)</f>
        <v>-1.2312600003497209E-2</v>
      </c>
      <c r="H139" s="20"/>
      <c r="I139" s="20"/>
      <c r="J139" s="20"/>
      <c r="K139" s="20">
        <f>G139</f>
        <v>-1.2312600003497209E-2</v>
      </c>
      <c r="L139" s="20"/>
      <c r="M139" s="20"/>
      <c r="N139" s="20"/>
      <c r="O139" s="20">
        <f>+C$11+C$12*F139</f>
        <v>8.3493349682422918E-3</v>
      </c>
      <c r="P139" s="20">
        <f ca="1">+D$11+D$12*$F139</f>
        <v>-2.7116601756587925E-3</v>
      </c>
      <c r="Q139" s="56">
        <f>+C139-15018.5</f>
        <v>37881.091500000002</v>
      </c>
      <c r="R139" s="51"/>
      <c r="S139" s="21">
        <f>G139-O139</f>
        <v>-2.0661934971739501E-2</v>
      </c>
      <c r="T139" s="21">
        <f>U$2+U$3*F139+U$4*F139^2+U$5*SIN(RADIANS(U$6*F139+U$7))</f>
        <v>2.2493315476374294E-2</v>
      </c>
      <c r="U139" s="21">
        <f>+(T139-S139)^2</f>
        <v>1.862375641239426E-3</v>
      </c>
    </row>
    <row r="140" spans="1:21" s="21" customFormat="1" ht="12.95" customHeight="1" x14ac:dyDescent="0.2">
      <c r="A140" s="7" t="s">
        <v>102</v>
      </c>
      <c r="B140" s="10" t="s">
        <v>103</v>
      </c>
      <c r="C140" s="9">
        <v>52924.487999999998</v>
      </c>
      <c r="D140" s="9">
        <v>5.0000000000000001E-3</v>
      </c>
      <c r="E140" s="21">
        <f>+(C140-C$7)/C$8</f>
        <v>2271.9973371372198</v>
      </c>
      <c r="F140" s="21">
        <f>ROUND(2*E140,0)/2</f>
        <v>2272</v>
      </c>
      <c r="G140" s="21">
        <f>+C140-(C$7+F140*C$8)</f>
        <v>-3.3136000056401826E-3</v>
      </c>
      <c r="K140" s="20">
        <f>G140</f>
        <v>-3.3136000056401826E-3</v>
      </c>
      <c r="O140" s="21">
        <f>+C$11+C$12*F140</f>
        <v>8.3670061286361258E-3</v>
      </c>
      <c r="P140" s="20">
        <f ca="1">+D$11+D$12*$F140</f>
        <v>-2.5903369388744785E-3</v>
      </c>
      <c r="Q140" s="50">
        <f>+C140-15018.5</f>
        <v>37905.987999999998</v>
      </c>
      <c r="R140" s="51"/>
      <c r="S140" s="21">
        <f>G140-O140</f>
        <v>-1.1680606134276308E-2</v>
      </c>
      <c r="T140" s="21">
        <f>U$2+U$3*F140+U$4*F140^2+U$5*SIN(RADIANS(U$6*F140+U$7))</f>
        <v>2.213746109131793E-2</v>
      </c>
      <c r="U140" s="21">
        <f>+(T140-S140)^2</f>
        <v>1.1436616708748112E-3</v>
      </c>
    </row>
    <row r="141" spans="1:21" s="21" customFormat="1" ht="12.95" customHeight="1" x14ac:dyDescent="0.2">
      <c r="A141" s="9" t="s">
        <v>136</v>
      </c>
      <c r="B141" s="10" t="s">
        <v>103</v>
      </c>
      <c r="C141" s="9">
        <v>52964.299099999997</v>
      </c>
      <c r="D141" s="9">
        <v>1E-4</v>
      </c>
      <c r="E141" s="20">
        <f>+(C141-C$7)/C$8</f>
        <v>2303.9901836668887</v>
      </c>
      <c r="F141" s="20">
        <f>ROUND(2*E141,0)/2</f>
        <v>2304</v>
      </c>
      <c r="G141" s="20">
        <f>+C141-(C$7+F141*C$8)</f>
        <v>-1.2215200003993232E-2</v>
      </c>
      <c r="H141" s="20"/>
      <c r="I141" s="20"/>
      <c r="J141" s="20"/>
      <c r="K141" s="20">
        <f>G141</f>
        <v>-1.2215200003993232E-2</v>
      </c>
      <c r="L141" s="20"/>
      <c r="M141" s="20"/>
      <c r="N141" s="20"/>
      <c r="O141" s="20">
        <f>+C$11+C$12*F141</f>
        <v>8.3952799852662578E-3</v>
      </c>
      <c r="P141" s="20">
        <f ca="1">+D$11+D$12*$F141</f>
        <v>-2.3962197600195766E-3</v>
      </c>
      <c r="Q141" s="56">
        <f>+C141-15018.5</f>
        <v>37945.799099999997</v>
      </c>
      <c r="R141" s="51"/>
      <c r="S141" s="21">
        <f>G141-O141</f>
        <v>-2.0610479989259488E-2</v>
      </c>
      <c r="T141" s="21">
        <f>U$2+U$3*F141+U$4*F141^2+U$5*SIN(RADIANS(U$6*F141+U$7))</f>
        <v>2.1569600654046048E-2</v>
      </c>
      <c r="U141" s="21">
        <f>+(T141-S141)^2</f>
        <v>1.7791592030757582E-3</v>
      </c>
    </row>
    <row r="142" spans="1:21" s="21" customFormat="1" ht="12.95" customHeight="1" x14ac:dyDescent="0.2">
      <c r="A142" s="9" t="s">
        <v>126</v>
      </c>
      <c r="B142" s="10" t="s">
        <v>103</v>
      </c>
      <c r="C142" s="9">
        <v>53236.409760000002</v>
      </c>
      <c r="D142" s="9" t="s">
        <v>125</v>
      </c>
      <c r="E142" s="21">
        <f>+(C142-C$7)/C$8</f>
        <v>2522.662729375681</v>
      </c>
      <c r="F142" s="21">
        <f>ROUND(2*E142,0)/2</f>
        <v>2522.5</v>
      </c>
      <c r="O142" s="21">
        <f>+C$11+C$12*F142</f>
        <v>8.5883374125688867E-3</v>
      </c>
      <c r="P142" s="20">
        <f ca="1">+D$11+D$12*$F142</f>
        <v>-1.0707633981509469E-3</v>
      </c>
      <c r="Q142" s="50">
        <f>+C142-15018.5</f>
        <v>38217.909760000002</v>
      </c>
      <c r="R142" s="51">
        <v>-0.30558049999672221</v>
      </c>
    </row>
    <row r="143" spans="1:21" s="21" customFormat="1" ht="12.95" customHeight="1" x14ac:dyDescent="0.2">
      <c r="A143" s="9" t="s">
        <v>137</v>
      </c>
      <c r="B143" s="10" t="s">
        <v>103</v>
      </c>
      <c r="C143" s="9">
        <v>53346.337</v>
      </c>
      <c r="D143" s="9">
        <v>5.0000000000000001E-3</v>
      </c>
      <c r="E143" s="20">
        <f>+(C143-C$7)/C$8</f>
        <v>2611.0020447613419</v>
      </c>
      <c r="F143" s="20">
        <f>ROUND(2*E143,0)/2</f>
        <v>2611</v>
      </c>
      <c r="G143" s="20">
        <f>+C143-(C$7+F143*C$8)</f>
        <v>2.5444499988225289E-3</v>
      </c>
      <c r="H143" s="20"/>
      <c r="I143" s="20"/>
      <c r="K143" s="20">
        <f>G143</f>
        <v>2.5444499988225289E-3</v>
      </c>
      <c r="L143" s="20"/>
      <c r="M143" s="20"/>
      <c r="O143" s="20">
        <f>+C$11+C$12*F143</f>
        <v>8.6665322973116E-3</v>
      </c>
      <c r="P143" s="20">
        <f ca="1">+D$11+D$12*$F143</f>
        <v>-5.3390807538035781E-4</v>
      </c>
      <c r="Q143" s="56">
        <f>+C143-15018.5</f>
        <v>38327.837</v>
      </c>
      <c r="R143" s="51"/>
      <c r="S143" s="21">
        <f>G143-O143</f>
        <v>-6.1220822984890712E-3</v>
      </c>
      <c r="T143" s="21">
        <f>U$2+U$3*F143+U$4*F143^2+U$5*SIN(RADIANS(U$6*F143+U$7))</f>
        <v>1.6297397877382939E-2</v>
      </c>
      <c r="U143" s="21">
        <f>+(T143-S143)^2</f>
        <v>5.0263309135631807E-4</v>
      </c>
    </row>
    <row r="144" spans="1:21" s="21" customFormat="1" ht="12.95" customHeight="1" x14ac:dyDescent="0.2">
      <c r="A144" s="7" t="s">
        <v>107</v>
      </c>
      <c r="B144" s="58"/>
      <c r="C144" s="9">
        <v>53387.389600000002</v>
      </c>
      <c r="D144" s="9">
        <v>5.0000000000000001E-4</v>
      </c>
      <c r="E144" s="21">
        <f>+(C144-C$7)/C$8</f>
        <v>2643.9925808541402</v>
      </c>
      <c r="F144" s="21">
        <f>ROUND(2*E144,0)/2</f>
        <v>2644</v>
      </c>
      <c r="G144" s="21">
        <f>+C144-(C$7+F144*C$8)</f>
        <v>-9.2321999982232228E-3</v>
      </c>
      <c r="K144" s="20">
        <f>G144</f>
        <v>-9.2321999982232228E-3</v>
      </c>
      <c r="O144" s="21">
        <f>+C$11+C$12*F144</f>
        <v>8.6956897119614251E-3</v>
      </c>
      <c r="P144" s="20">
        <f ca="1">+D$11+D$12*$F144</f>
        <v>-3.3372473468623945E-4</v>
      </c>
      <c r="Q144" s="50">
        <f>+C144-15018.5</f>
        <v>38368.889600000002</v>
      </c>
      <c r="R144" s="51"/>
      <c r="S144" s="21">
        <f>G144-O144</f>
        <v>-1.792788971018465E-2</v>
      </c>
      <c r="T144" s="21">
        <f>U$2+U$3*F144+U$4*F144^2+U$5*SIN(RADIANS(U$6*F144+U$7))</f>
        <v>1.5758501618628434E-2</v>
      </c>
      <c r="U144" s="21">
        <f>+(T144-S144)^2</f>
        <v>1.1347729607579333E-3</v>
      </c>
    </row>
    <row r="145" spans="1:23" s="21" customFormat="1" ht="12.95" customHeight="1" x14ac:dyDescent="0.2">
      <c r="A145" s="7" t="s">
        <v>117</v>
      </c>
      <c r="B145" s="10" t="s">
        <v>103</v>
      </c>
      <c r="C145" s="9">
        <v>53388.633600000001</v>
      </c>
      <c r="D145" s="9">
        <v>1E-4</v>
      </c>
      <c r="E145" s="21">
        <f>+(C145-C$7)/C$8</f>
        <v>2644.9922794578679</v>
      </c>
      <c r="F145" s="21">
        <f>ROUND(2*E145,0)/2</f>
        <v>2645</v>
      </c>
      <c r="G145" s="21">
        <f>+C145-(C$7+F145*C$8)</f>
        <v>-9.6072500018635765E-3</v>
      </c>
      <c r="K145" s="20">
        <f>G145</f>
        <v>-9.6072500018635765E-3</v>
      </c>
      <c r="O145" s="21">
        <f>+C$11+C$12*F145</f>
        <v>8.6965732699811164E-3</v>
      </c>
      <c r="P145" s="20">
        <f ca="1">+D$11+D$12*$F145</f>
        <v>-3.2765857284702479E-4</v>
      </c>
      <c r="Q145" s="50">
        <f>+C145-15018.5</f>
        <v>38370.133600000001</v>
      </c>
      <c r="R145" s="51"/>
      <c r="S145" s="21">
        <f>G145-O145</f>
        <v>-1.8303823271844693E-2</v>
      </c>
      <c r="T145" s="21">
        <f>U$2+U$3*F145+U$4*F145^2+U$5*SIN(RADIANS(U$6*F145+U$7))</f>
        <v>1.5742279631223571E-2</v>
      </c>
      <c r="U145" s="21">
        <f>+(T145-S145)^2</f>
        <v>1.1591371228863135E-3</v>
      </c>
    </row>
    <row r="146" spans="1:23" s="21" customFormat="1" ht="12.95" customHeight="1" x14ac:dyDescent="0.2">
      <c r="A146" s="7" t="s">
        <v>107</v>
      </c>
      <c r="B146" s="58"/>
      <c r="C146" s="9">
        <v>53407.297700000003</v>
      </c>
      <c r="D146" s="9">
        <v>5.9999999999999995E-4</v>
      </c>
      <c r="E146" s="21">
        <f>+(C146-C$7)/C$8</f>
        <v>2659.99105334039</v>
      </c>
      <c r="F146" s="21">
        <f>ROUND(2*E146,0)/2</f>
        <v>2660</v>
      </c>
      <c r="G146" s="21">
        <f>+C146-(C$7+F146*C$8)</f>
        <v>-1.1132999999972526E-2</v>
      </c>
      <c r="K146" s="20">
        <f>G146</f>
        <v>-1.1132999999972526E-2</v>
      </c>
      <c r="O146" s="21">
        <f>+C$11+C$12*F146</f>
        <v>8.7098266402764919E-3</v>
      </c>
      <c r="P146" s="20">
        <f ca="1">+D$11+D$12*$F146</f>
        <v>-2.366661452587876E-4</v>
      </c>
      <c r="Q146" s="50">
        <f>+C146-15018.5</f>
        <v>38388.797700000003</v>
      </c>
      <c r="R146" s="51"/>
      <c r="S146" s="21">
        <f>G146-O146</f>
        <v>-1.9842826640249018E-2</v>
      </c>
      <c r="T146" s="21">
        <f>U$2+U$3*F146+U$4*F146^2+U$5*SIN(RADIANS(U$6*F146+U$7))</f>
        <v>1.5499736910982763E-2</v>
      </c>
      <c r="U146" s="21">
        <f>+(T146-S146)^2</f>
        <v>1.2490967983728573E-3</v>
      </c>
    </row>
    <row r="147" spans="1:23" s="21" customFormat="1" ht="12.95" customHeight="1" x14ac:dyDescent="0.2">
      <c r="A147" s="7" t="s">
        <v>107</v>
      </c>
      <c r="B147" s="58"/>
      <c r="C147" s="9">
        <v>53407.298699999999</v>
      </c>
      <c r="D147" s="9">
        <v>3.5000000000000001E-3</v>
      </c>
      <c r="E147" s="21">
        <f>+(C147-C$7)/C$8</f>
        <v>2659.991856956628</v>
      </c>
      <c r="F147" s="21">
        <f>ROUND(2*E147,0)/2</f>
        <v>2660</v>
      </c>
      <c r="G147" s="21">
        <f>+C147-(C$7+F147*C$8)</f>
        <v>-1.0133000003406778E-2</v>
      </c>
      <c r="K147" s="20">
        <f>G147</f>
        <v>-1.0133000003406778E-2</v>
      </c>
      <c r="O147" s="21">
        <f>+C$11+C$12*F147</f>
        <v>8.7098266402764919E-3</v>
      </c>
      <c r="P147" s="20">
        <f ca="1">+D$11+D$12*$F147</f>
        <v>-2.366661452587876E-4</v>
      </c>
      <c r="Q147" s="50">
        <f>+C147-15018.5</f>
        <v>38388.798699999999</v>
      </c>
      <c r="R147" s="51"/>
      <c r="S147" s="21">
        <f>G147-O147</f>
        <v>-1.884282664368327E-2</v>
      </c>
      <c r="T147" s="21">
        <f>U$2+U$3*F147+U$4*F147^2+U$5*SIN(RADIANS(U$6*F147+U$7))</f>
        <v>1.5499736910982763E-2</v>
      </c>
      <c r="U147" s="21">
        <f>+(T147-S147)^2</f>
        <v>1.1794116715062757E-3</v>
      </c>
    </row>
    <row r="148" spans="1:23" s="21" customFormat="1" ht="12.95" customHeight="1" x14ac:dyDescent="0.2">
      <c r="A148" s="7" t="s">
        <v>107</v>
      </c>
      <c r="B148" s="10" t="s">
        <v>95</v>
      </c>
      <c r="C148" s="9">
        <v>53410.412100000001</v>
      </c>
      <c r="D148" s="9">
        <v>2.9999999999999997E-4</v>
      </c>
      <c r="E148" s="21">
        <f>+(C148-C$7)/C$8</f>
        <v>2662.4938357611709</v>
      </c>
      <c r="F148" s="21">
        <f>ROUND(2*E148,0)/2</f>
        <v>2662.5</v>
      </c>
      <c r="G148" s="21">
        <f>+C148-(C$7+F148*C$8)</f>
        <v>-7.6706250038114376E-3</v>
      </c>
      <c r="K148" s="20">
        <f>G148</f>
        <v>-7.6706250038114376E-3</v>
      </c>
      <c r="O148" s="21">
        <f>+C$11+C$12*F148</f>
        <v>8.7120355353257212E-3</v>
      </c>
      <c r="P148" s="20">
        <f ca="1">+D$11+D$12*$F148</f>
        <v>-2.2150074066074749E-4</v>
      </c>
      <c r="Q148" s="50">
        <f>+C148-15018.5</f>
        <v>38391.912100000001</v>
      </c>
      <c r="R148" s="51"/>
      <c r="S148" s="21">
        <f>G148-O148</f>
        <v>-1.6382660539137159E-2</v>
      </c>
      <c r="T148" s="21">
        <f>U$2+U$3*F148+U$4*F148^2+U$5*SIN(RADIANS(U$6*F148+U$7))</f>
        <v>1.5459458197940867E-2</v>
      </c>
      <c r="U148" s="21">
        <f>+(T148-S148)^2</f>
        <v>1.0139205256661755E-3</v>
      </c>
    </row>
    <row r="149" spans="1:23" s="21" customFormat="1" ht="12.95" customHeight="1" x14ac:dyDescent="0.2">
      <c r="A149" s="9" t="s">
        <v>136</v>
      </c>
      <c r="B149" s="10" t="s">
        <v>95</v>
      </c>
      <c r="C149" s="9">
        <v>53425.3416</v>
      </c>
      <c r="D149" s="9">
        <v>1E-4</v>
      </c>
      <c r="E149" s="20">
        <f>+(C149-C$7)/C$8</f>
        <v>2674.4914244302768</v>
      </c>
      <c r="F149" s="20">
        <f>ROUND(2*E149,0)/2</f>
        <v>2674.5</v>
      </c>
      <c r="G149" s="20">
        <f>+C149-(C$7+F149*C$8)</f>
        <v>-1.0671225005353335E-2</v>
      </c>
      <c r="H149" s="20"/>
      <c r="I149" s="20"/>
      <c r="J149" s="20"/>
      <c r="K149" s="20">
        <f>G149</f>
        <v>-1.0671225005353335E-2</v>
      </c>
      <c r="L149" s="20"/>
      <c r="M149" s="20"/>
      <c r="N149" s="20"/>
      <c r="O149" s="20">
        <f>+C$11+C$12*F149</f>
        <v>8.7226382315620209E-3</v>
      </c>
      <c r="P149" s="20">
        <f ca="1">+D$11+D$12*$F149</f>
        <v>-1.487067985901612E-4</v>
      </c>
      <c r="Q149" s="56">
        <f>+C149-15018.5</f>
        <v>38406.8416</v>
      </c>
      <c r="R149" s="51"/>
      <c r="S149" s="21">
        <f>G149-O149</f>
        <v>-1.9393863236915356E-2</v>
      </c>
      <c r="T149" s="21">
        <f>U$2+U$3*F149+U$4*F149^2+U$5*SIN(RADIANS(U$6*F149+U$7))</f>
        <v>1.5266707418943478E-2</v>
      </c>
      <c r="U149" s="21">
        <f>+(T149-S149)^2</f>
        <v>1.2013551581897825E-3</v>
      </c>
    </row>
    <row r="150" spans="1:23" s="21" customFormat="1" ht="12.95" customHeight="1" x14ac:dyDescent="0.2">
      <c r="A150" s="7" t="s">
        <v>119</v>
      </c>
      <c r="B150" s="58" t="s">
        <v>95</v>
      </c>
      <c r="C150" s="59">
        <v>53675.462599999999</v>
      </c>
      <c r="D150" s="9">
        <v>2.9999999999999997E-4</v>
      </c>
      <c r="E150" s="21">
        <f>+(C150-C$7)/C$8</f>
        <v>2875.4927222303245</v>
      </c>
      <c r="F150" s="21">
        <f>ROUND(2*E150,0)/2</f>
        <v>2875.5</v>
      </c>
      <c r="G150" s="21">
        <f>+C150-(C$7+F150*C$8)</f>
        <v>-9.0562750046956353E-3</v>
      </c>
      <c r="K150" s="20">
        <f>G150</f>
        <v>-9.0562750046956353E-3</v>
      </c>
      <c r="O150" s="21">
        <f>+C$11+C$12*F150</f>
        <v>8.9002333935200469E-3</v>
      </c>
      <c r="P150" s="20">
        <f ca="1">+D$11+D$12*$F150</f>
        <v>1.0705917310921929E-3</v>
      </c>
      <c r="Q150" s="50">
        <f>+C150-15018.5</f>
        <v>38656.962599999999</v>
      </c>
      <c r="R150" s="51"/>
      <c r="S150" s="21">
        <f>G150-O150</f>
        <v>-1.7956508398215682E-2</v>
      </c>
      <c r="T150" s="21">
        <f>U$2+U$3*F150+U$4*F150^2+U$5*SIN(RADIANS(U$6*F150+U$7))</f>
        <v>1.2200055477834097E-2</v>
      </c>
      <c r="U150" s="21">
        <f>+(T150-S150)^2</f>
        <v>9.0941834481027045E-4</v>
      </c>
    </row>
    <row r="151" spans="1:23" s="21" customFormat="1" ht="12.95" customHeight="1" x14ac:dyDescent="0.2">
      <c r="A151" s="60" t="s">
        <v>106</v>
      </c>
      <c r="B151" s="7"/>
      <c r="C151" s="9">
        <v>53704.7068</v>
      </c>
      <c r="D151" s="9">
        <v>1E-4</v>
      </c>
      <c r="E151" s="21">
        <f>+(C151-C$7)/C$8</f>
        <v>2898.9938363036108</v>
      </c>
      <c r="F151" s="21">
        <f>ROUND(2*E151,0)/2</f>
        <v>2899</v>
      </c>
      <c r="G151" s="21">
        <f>+C151-(C$7+F151*C$8)</f>
        <v>-7.6699500059476122E-3</v>
      </c>
      <c r="K151" s="20">
        <f>G151</f>
        <v>-7.6699500059476122E-3</v>
      </c>
      <c r="O151" s="21">
        <f>+C$11+C$12*F151</f>
        <v>8.9209970069827997E-3</v>
      </c>
      <c r="P151" s="20">
        <f ca="1">+D$11+D$12*$F151</f>
        <v>1.2131465343137617E-3</v>
      </c>
      <c r="Q151" s="50">
        <f>+C151-15018.5</f>
        <v>38686.2068</v>
      </c>
      <c r="R151" s="51"/>
      <c r="S151" s="21">
        <f>G151-O151</f>
        <v>-1.6590947012930412E-2</v>
      </c>
      <c r="T151" s="21">
        <f>U$2+U$3*F151+U$4*F151^2+U$5*SIN(RADIANS(U$6*F151+U$7))</f>
        <v>1.1863741178424831E-2</v>
      </c>
      <c r="U151" s="21">
        <f>+(T151-S151)^2</f>
        <v>8.0966928006725146E-4</v>
      </c>
    </row>
    <row r="152" spans="1:23" s="21" customFormat="1" ht="12.95" customHeight="1" x14ac:dyDescent="0.2">
      <c r="A152" s="9" t="s">
        <v>136</v>
      </c>
      <c r="B152" s="10" t="s">
        <v>103</v>
      </c>
      <c r="C152" s="9">
        <v>53713.417800000003</v>
      </c>
      <c r="D152" s="9">
        <v>1E-4</v>
      </c>
      <c r="E152" s="20">
        <f>+(C152-C$7)/C$8</f>
        <v>2905.9941373784377</v>
      </c>
      <c r="F152" s="20">
        <f>ROUND(2*E152,0)/2</f>
        <v>2906</v>
      </c>
      <c r="G152" s="20">
        <f>+C152-(C$7+F152*C$8)</f>
        <v>-7.2952999980770983E-3</v>
      </c>
      <c r="H152" s="20"/>
      <c r="I152" s="20"/>
      <c r="J152" s="20"/>
      <c r="K152" s="20">
        <f>G152</f>
        <v>-7.2952999980770983E-3</v>
      </c>
      <c r="L152" s="20"/>
      <c r="M152" s="20"/>
      <c r="N152" s="20"/>
      <c r="O152" s="20">
        <f>+C$11+C$12*F152</f>
        <v>8.9271819131206426E-3</v>
      </c>
      <c r="P152" s="20">
        <f ca="1">+D$11+D$12*$F152</f>
        <v>1.2556096671882747E-3</v>
      </c>
      <c r="Q152" s="56">
        <f>+C152-15018.5</f>
        <v>38694.917800000003</v>
      </c>
      <c r="R152" s="51"/>
      <c r="S152" s="21">
        <f>G152-O152</f>
        <v>-1.6222481911197739E-2</v>
      </c>
      <c r="T152" s="21">
        <f>U$2+U$3*F152+U$4*F152^2+U$5*SIN(RADIANS(U$6*F152+U$7))</f>
        <v>1.1764547781699719E-2</v>
      </c>
      <c r="U152" s="21">
        <f>+(T152-S152)^2</f>
        <v>7.8327383103112404E-4</v>
      </c>
    </row>
    <row r="153" spans="1:23" s="21" customFormat="1" ht="12.95" customHeight="1" x14ac:dyDescent="0.2">
      <c r="A153" s="9" t="s">
        <v>136</v>
      </c>
      <c r="B153" s="10" t="s">
        <v>95</v>
      </c>
      <c r="C153" s="9">
        <v>53746.394500000002</v>
      </c>
      <c r="D153" s="9">
        <v>2.0000000000000001E-4</v>
      </c>
      <c r="E153" s="20">
        <f>+(C153-C$7)/C$8</f>
        <v>2932.4947490710292</v>
      </c>
      <c r="F153" s="20">
        <f>ROUND(2*E153,0)/2</f>
        <v>2932.5</v>
      </c>
      <c r="G153" s="20">
        <f>+C153-(C$7+F153*C$8)</f>
        <v>-6.5341250010533258E-3</v>
      </c>
      <c r="H153" s="20"/>
      <c r="I153" s="20"/>
      <c r="J153" s="20"/>
      <c r="K153" s="20">
        <f>G153</f>
        <v>-6.5341250010533258E-3</v>
      </c>
      <c r="L153" s="20"/>
      <c r="M153" s="20"/>
      <c r="N153" s="20"/>
      <c r="O153" s="20">
        <f>+C$11+C$12*F153</f>
        <v>8.9505962006424713E-3</v>
      </c>
      <c r="P153" s="20">
        <f ca="1">+D$11+D$12*$F153</f>
        <v>1.4163629559274873E-3</v>
      </c>
      <c r="Q153" s="56">
        <f>+C153-15018.5</f>
        <v>38727.894500000002</v>
      </c>
      <c r="R153" s="51"/>
      <c r="S153" s="21">
        <f>G153-O153</f>
        <v>-1.5484721201695797E-2</v>
      </c>
      <c r="T153" s="21">
        <f>U$2+U$3*F153+U$4*F153^2+U$5*SIN(RADIANS(U$6*F153+U$7))</f>
        <v>1.1393210310801051E-2</v>
      </c>
      <c r="U153" s="21">
        <f>+(T153-S153)^2</f>
        <v>7.2242320239047106E-4</v>
      </c>
    </row>
    <row r="154" spans="1:23" s="21" customFormat="1" ht="12.95" customHeight="1" x14ac:dyDescent="0.2">
      <c r="A154" s="7" t="s">
        <v>110</v>
      </c>
      <c r="B154" s="57"/>
      <c r="C154" s="9">
        <v>53764.438199999997</v>
      </c>
      <c r="D154" s="9">
        <v>5.0000000000000001E-4</v>
      </c>
      <c r="E154" s="21">
        <f>+(C154-C$7)/C$8</f>
        <v>2946.9949594376667</v>
      </c>
      <c r="F154" s="21">
        <f>ROUND(2*E154,0)/2</f>
        <v>2947</v>
      </c>
      <c r="G154" s="21">
        <f>+C154-(C$7+F154*C$8)</f>
        <v>-6.2723500086576678E-3</v>
      </c>
      <c r="K154" s="20">
        <f>G154</f>
        <v>-6.2723500086576678E-3</v>
      </c>
      <c r="O154" s="21">
        <f>+C$11+C$12*F154</f>
        <v>8.9634077919280002E-3</v>
      </c>
      <c r="P154" s="20">
        <f ca="1">+D$11+D$12*$F154</f>
        <v>1.5043223025961172E-3</v>
      </c>
      <c r="Q154" s="50">
        <f>+C154-15018.5</f>
        <v>38745.938199999997</v>
      </c>
      <c r="R154" s="51"/>
      <c r="S154" s="21">
        <f>G154-O154</f>
        <v>-1.5235757800585668E-2</v>
      </c>
      <c r="T154" s="21">
        <f>U$2+U$3*F154+U$4*F154^2+U$5*SIN(RADIANS(U$6*F154+U$7))</f>
        <v>1.1192871337683485E-2</v>
      </c>
      <c r="U154" s="21">
        <f>+(T154-S154)^2</f>
        <v>6.9847243812816938E-4</v>
      </c>
    </row>
    <row r="155" spans="1:23" s="21" customFormat="1" ht="12.95" customHeight="1" x14ac:dyDescent="0.2">
      <c r="A155" s="9" t="s">
        <v>136</v>
      </c>
      <c r="B155" s="10" t="s">
        <v>103</v>
      </c>
      <c r="C155" s="9">
        <v>53769.414900000003</v>
      </c>
      <c r="D155" s="9">
        <v>1E-4</v>
      </c>
      <c r="E155" s="20">
        <f>+(C155-C$7)/C$8</f>
        <v>2950.9943163839557</v>
      </c>
      <c r="F155" s="20">
        <f>ROUND(2*E155,0)/2</f>
        <v>2951</v>
      </c>
      <c r="G155" s="20">
        <f>+C155-(C$7+F155*C$8)</f>
        <v>-7.0725499972468242E-3</v>
      </c>
      <c r="H155" s="20"/>
      <c r="I155" s="20"/>
      <c r="J155" s="20"/>
      <c r="K155" s="20">
        <f>G155</f>
        <v>-7.0725499972468242E-3</v>
      </c>
      <c r="L155" s="20"/>
      <c r="M155" s="20"/>
      <c r="N155" s="20"/>
      <c r="O155" s="20">
        <f>+C$11+C$12*F155</f>
        <v>8.9669420240067674E-3</v>
      </c>
      <c r="P155" s="20">
        <f ca="1">+D$11+D$12*$F155</f>
        <v>1.5285869499529793E-3</v>
      </c>
      <c r="Q155" s="56">
        <f>+C155-15018.5</f>
        <v>38750.914900000003</v>
      </c>
      <c r="R155" s="51"/>
      <c r="S155" s="21">
        <f>G155-O155</f>
        <v>-1.6039492021253592E-2</v>
      </c>
      <c r="T155" s="21">
        <f>U$2+U$3*F155+U$4*F155^2+U$5*SIN(RADIANS(U$6*F155+U$7))</f>
        <v>1.1137964952111933E-2</v>
      </c>
      <c r="U155" s="21">
        <f>+(T155-S155)^2</f>
        <v>7.3861416753913433E-4</v>
      </c>
    </row>
    <row r="156" spans="1:23" s="21" customFormat="1" ht="12.95" customHeight="1" x14ac:dyDescent="0.2">
      <c r="A156" s="9" t="s">
        <v>126</v>
      </c>
      <c r="B156" s="10" t="s">
        <v>103</v>
      </c>
      <c r="C156" s="9">
        <v>53985.31553</v>
      </c>
      <c r="D156" s="9">
        <v>3.3E-3</v>
      </c>
      <c r="E156" s="21">
        <f>+(C156-C$7)/C$8</f>
        <v>3124.4955690810398</v>
      </c>
      <c r="F156" s="21">
        <f>ROUND(2*E156,0)/2</f>
        <v>3124.5</v>
      </c>
      <c r="G156" s="21">
        <f>+C156-(C$7+F156*C$8)</f>
        <v>-5.513725001947023E-3</v>
      </c>
      <c r="K156" s="20">
        <f>G156</f>
        <v>-5.513725001947023E-3</v>
      </c>
      <c r="O156" s="21">
        <f>+C$11+C$12*F156</f>
        <v>9.1202393404232716E-3</v>
      </c>
      <c r="P156" s="20">
        <f ca="1">+D$11+D$12*$F156</f>
        <v>2.5810660290569026E-3</v>
      </c>
      <c r="Q156" s="50">
        <f>+C156-15018.5</f>
        <v>38966.81553</v>
      </c>
      <c r="R156" s="51"/>
      <c r="S156" s="21">
        <f>G156-O156</f>
        <v>-1.4633964342370295E-2</v>
      </c>
      <c r="T156" s="21">
        <f>U$2+U$3*F156+U$4*F156^2+U$5*SIN(RADIANS(U$6*F156+U$7))</f>
        <v>8.9149556871529756E-3</v>
      </c>
      <c r="U156" s="21">
        <f>+(T156-S156)^2</f>
        <v>5.5455163455688222E-4</v>
      </c>
    </row>
    <row r="157" spans="1:23" s="20" customFormat="1" ht="12.95" customHeight="1" x14ac:dyDescent="0.2">
      <c r="A157" s="9" t="s">
        <v>126</v>
      </c>
      <c r="B157" s="10" t="s">
        <v>103</v>
      </c>
      <c r="C157" s="9">
        <v>54019.358399999997</v>
      </c>
      <c r="D157" s="9">
        <v>4.0000000000000002E-4</v>
      </c>
      <c r="E157" s="21">
        <f>+(C157-C$7)/C$8</f>
        <v>3151.8529723012325</v>
      </c>
      <c r="F157" s="21">
        <f>ROUND(2*E157,0)/2</f>
        <v>3152</v>
      </c>
      <c r="G157" s="21"/>
      <c r="H157" s="21"/>
      <c r="I157" s="21"/>
      <c r="J157" s="21"/>
      <c r="K157" s="21"/>
      <c r="L157" s="21"/>
      <c r="M157" s="21"/>
      <c r="N157" s="21"/>
      <c r="O157" s="21">
        <f>+C$11+C$12*F157</f>
        <v>9.1445371859647934E-3</v>
      </c>
      <c r="P157" s="20">
        <f ca="1">+D$11+D$12*$F157</f>
        <v>2.7478854796353334E-3</v>
      </c>
      <c r="Q157" s="50">
        <f>+C157-15018.5</f>
        <v>39000.858399999997</v>
      </c>
      <c r="R157" s="51">
        <v>-6.2211000011302531E-2</v>
      </c>
      <c r="S157" s="21"/>
      <c r="T157" s="21"/>
      <c r="U157" s="21"/>
      <c r="V157" s="21"/>
      <c r="W157" s="21"/>
    </row>
    <row r="158" spans="1:23" s="20" customFormat="1" ht="12.95" customHeight="1" x14ac:dyDescent="0.2">
      <c r="A158" s="7" t="s">
        <v>118</v>
      </c>
      <c r="B158" s="58" t="s">
        <v>103</v>
      </c>
      <c r="C158" s="59">
        <v>54054.379399999998</v>
      </c>
      <c r="D158" s="59">
        <v>1E-4</v>
      </c>
      <c r="E158" s="21">
        <f>+(C158-C$7)/C$8</f>
        <v>3179.9964166751779</v>
      </c>
      <c r="F158" s="21">
        <f>ROUND(2*E158,0)/2</f>
        <v>3180</v>
      </c>
      <c r="G158" s="21">
        <f>+C158-(C$7+F158*C$8)</f>
        <v>-4.4590000034077093E-3</v>
      </c>
      <c r="H158" s="21"/>
      <c r="I158" s="21"/>
      <c r="J158" s="21"/>
      <c r="K158" s="21">
        <f>G158</f>
        <v>-4.4590000034077093E-3</v>
      </c>
      <c r="L158" s="21"/>
      <c r="M158" s="21"/>
      <c r="N158" s="21"/>
      <c r="O158" s="21">
        <f>+C$11+C$12*F158</f>
        <v>9.1692768105161582E-3</v>
      </c>
      <c r="P158" s="20">
        <f ca="1">+D$11+D$12*$F158</f>
        <v>2.9177380111333751E-3</v>
      </c>
      <c r="Q158" s="50">
        <f>+C158-15018.5</f>
        <v>39035.879399999998</v>
      </c>
      <c r="R158" s="51"/>
      <c r="S158" s="21">
        <f>G158-O158</f>
        <v>-1.3628276813923867E-2</v>
      </c>
      <c r="T158" s="21">
        <f>U$2+U$3*F158+U$4*F158^2+U$5*SIN(RADIANS(U$6*F158+U$7))</f>
        <v>8.2734422175489673E-3</v>
      </c>
      <c r="U158" s="21">
        <f>+(T158-S158)^2</f>
        <v>4.7968529653357936E-4</v>
      </c>
    </row>
    <row r="159" spans="1:23" s="20" customFormat="1" ht="12.95" customHeight="1" x14ac:dyDescent="0.2">
      <c r="A159" s="9" t="s">
        <v>136</v>
      </c>
      <c r="B159" s="10" t="s">
        <v>103</v>
      </c>
      <c r="C159" s="9">
        <v>54070.556499999999</v>
      </c>
      <c r="D159" s="9">
        <v>2.0000000000000001E-4</v>
      </c>
      <c r="E159" s="20">
        <f>+(C159-C$7)/C$8</f>
        <v>3192.9965969664822</v>
      </c>
      <c r="F159" s="20">
        <f>ROUND(2*E159,0)/2</f>
        <v>3193</v>
      </c>
      <c r="G159" s="20">
        <f>+C159-(C$7+F159*C$8)</f>
        <v>-4.2346500049461611E-3</v>
      </c>
      <c r="J159" s="21"/>
      <c r="K159" s="20">
        <f>G159</f>
        <v>-4.2346500049461611E-3</v>
      </c>
      <c r="O159" s="20">
        <f>+C$11+C$12*F159</f>
        <v>9.180763064772151E-3</v>
      </c>
      <c r="P159" s="20">
        <f ca="1">+D$11+D$12*$F159</f>
        <v>2.996598115043176E-3</v>
      </c>
      <c r="Q159" s="56">
        <f>+C159-15018.5</f>
        <v>39052.056499999999</v>
      </c>
      <c r="R159" s="51"/>
      <c r="S159" s="21">
        <f>G159-O159</f>
        <v>-1.3415413069718312E-2</v>
      </c>
      <c r="T159" s="21">
        <f>U$2+U$3*F159+U$4*F159^2+U$5*SIN(RADIANS(U$6*F159+U$7))</f>
        <v>8.1283328494525312E-3</v>
      </c>
      <c r="U159" s="21">
        <f>+(T159-S159)^2</f>
        <v>4.6413298822979034E-4</v>
      </c>
    </row>
    <row r="160" spans="1:23" s="21" customFormat="1" ht="12.95" customHeight="1" x14ac:dyDescent="0.2">
      <c r="A160" s="9" t="s">
        <v>126</v>
      </c>
      <c r="B160" s="10" t="s">
        <v>103</v>
      </c>
      <c r="C160" s="9">
        <v>54070.556579999997</v>
      </c>
      <c r="D160" s="9">
        <v>1E-4</v>
      </c>
      <c r="E160" s="20">
        <f>+(C160-C$7)/C$8</f>
        <v>3192.9966612557801</v>
      </c>
      <c r="F160" s="20">
        <f>ROUND(2*E160,0)/2</f>
        <v>3193</v>
      </c>
      <c r="G160" s="20">
        <f>+C160-(C$7+F160*C$8)</f>
        <v>-4.154650006967131E-3</v>
      </c>
      <c r="H160" s="20"/>
      <c r="I160" s="20"/>
      <c r="J160" s="20"/>
      <c r="K160" s="20">
        <f>G160</f>
        <v>-4.154650006967131E-3</v>
      </c>
      <c r="L160" s="20"/>
      <c r="M160" s="20"/>
      <c r="N160" s="20"/>
      <c r="O160" s="20">
        <f>+C$11+C$12*F160</f>
        <v>9.180763064772151E-3</v>
      </c>
      <c r="P160" s="20">
        <f ca="1">+D$11+D$12*$F160</f>
        <v>2.996598115043176E-3</v>
      </c>
      <c r="Q160" s="56">
        <f>+C160-15018.5</f>
        <v>39052.056579999997</v>
      </c>
      <c r="R160" s="51"/>
      <c r="S160" s="21">
        <f>G160-O160</f>
        <v>-1.3335413071739282E-2</v>
      </c>
      <c r="T160" s="21">
        <f>U$2+U$3*F160+U$4*F160^2+U$5*SIN(RADIANS(U$6*F160+U$7))</f>
        <v>8.1283328494525312E-3</v>
      </c>
      <c r="U160" s="21">
        <f>+(T160-S160)^2</f>
        <v>4.6069238896947822E-4</v>
      </c>
      <c r="V160" s="20"/>
      <c r="W160" s="20"/>
    </row>
    <row r="161" spans="1:23" s="20" customFormat="1" ht="12.95" customHeight="1" x14ac:dyDescent="0.2">
      <c r="A161" s="7" t="s">
        <v>120</v>
      </c>
      <c r="B161" s="58" t="s">
        <v>103</v>
      </c>
      <c r="C161" s="9">
        <v>54085.489200000004</v>
      </c>
      <c r="D161" s="9">
        <v>5.9999999999999995E-4</v>
      </c>
      <c r="E161" s="20">
        <f>+(C161-C$7)/C$8</f>
        <v>3204.9967572075648</v>
      </c>
      <c r="F161" s="20">
        <f>ROUND(2*E161,0)/2</f>
        <v>3205</v>
      </c>
      <c r="G161" s="20">
        <f>+C161-(C$7+F161*C$8)</f>
        <v>-4.0352500000153668E-3</v>
      </c>
      <c r="K161" s="20">
        <f>G161</f>
        <v>-4.0352500000153668E-3</v>
      </c>
      <c r="O161" s="20">
        <f>+C$11+C$12*F161</f>
        <v>9.1913657610084507E-3</v>
      </c>
      <c r="P161" s="20">
        <f ca="1">+D$11+D$12*$F161</f>
        <v>3.0693920571137658E-3</v>
      </c>
      <c r="Q161" s="56">
        <f>+C161-15018.5</f>
        <v>39066.989200000004</v>
      </c>
      <c r="R161" s="51"/>
      <c r="S161" s="21">
        <f>G161-O161</f>
        <v>-1.3226615761023817E-2</v>
      </c>
      <c r="T161" s="21">
        <f>U$2+U$3*F161+U$4*F161^2+U$5*SIN(RADIANS(U$6*F161+U$7))</f>
        <v>7.9961508392553497E-3</v>
      </c>
      <c r="U161" s="21">
        <f>+(T161-S161)^2</f>
        <v>4.5040582216992494E-4</v>
      </c>
      <c r="V161" s="21"/>
      <c r="W161" s="21"/>
    </row>
    <row r="162" spans="1:23" s="21" customFormat="1" ht="12.95" customHeight="1" x14ac:dyDescent="0.2">
      <c r="A162" s="9" t="s">
        <v>121</v>
      </c>
      <c r="B162" s="58"/>
      <c r="C162" s="9">
        <v>54115.354700000004</v>
      </c>
      <c r="D162" s="9">
        <v>1E-3</v>
      </c>
      <c r="E162" s="20">
        <f>+(C162-C$7)/C$8</f>
        <v>3228.9971580513457</v>
      </c>
      <c r="F162" s="20">
        <f>ROUND(2*E162,0)/2</f>
        <v>3229</v>
      </c>
      <c r="G162" s="20">
        <f>+C162-(C$7+F162*C$8)</f>
        <v>-3.5364499999559484E-3</v>
      </c>
      <c r="H162" s="20"/>
      <c r="I162" s="20"/>
      <c r="J162" s="20"/>
      <c r="K162" s="20">
        <f>G162</f>
        <v>-3.5364499999559484E-3</v>
      </c>
      <c r="L162" s="20"/>
      <c r="M162" s="20"/>
      <c r="N162" s="20"/>
      <c r="O162" s="20">
        <f>+C$11+C$12*F162</f>
        <v>9.21257115348105E-3</v>
      </c>
      <c r="P162" s="20">
        <f ca="1">+D$11+D$12*$F162</f>
        <v>3.2149799412549418E-3</v>
      </c>
      <c r="Q162" s="56">
        <f>+C162-15018.5</f>
        <v>39096.854700000004</v>
      </c>
      <c r="R162" s="51"/>
      <c r="S162" s="21">
        <f>G162-O162</f>
        <v>-1.2749021153436998E-2</v>
      </c>
      <c r="T162" s="21">
        <f>U$2+U$3*F162+U$4*F162^2+U$5*SIN(RADIANS(U$6*F162+U$7))</f>
        <v>7.7369179934185135E-3</v>
      </c>
      <c r="U162" s="21">
        <f>+(T162-S162)^2</f>
        <v>4.1967370272866716E-4</v>
      </c>
      <c r="V162" s="20"/>
      <c r="W162" s="20"/>
    </row>
    <row r="163" spans="1:23" s="20" customFormat="1" ht="12.95" customHeight="1" x14ac:dyDescent="0.2">
      <c r="A163" s="9" t="s">
        <v>136</v>
      </c>
      <c r="B163" s="10" t="s">
        <v>103</v>
      </c>
      <c r="C163" s="9">
        <v>54141.486799999999</v>
      </c>
      <c r="D163" s="9">
        <v>2.0000000000000001E-4</v>
      </c>
      <c r="E163" s="20">
        <f>+(C163-C$7)/C$8</f>
        <v>3249.9973380211986</v>
      </c>
      <c r="F163" s="20">
        <f>ROUND(2*E163,0)/2</f>
        <v>3250</v>
      </c>
      <c r="G163" s="20">
        <f>+C163-(C$7+F163*C$8)</f>
        <v>-3.3125000045401976E-3</v>
      </c>
      <c r="J163" s="21"/>
      <c r="K163" s="20">
        <f>G163</f>
        <v>-3.3125000045401976E-3</v>
      </c>
      <c r="O163" s="20">
        <f>+C$11+C$12*F163</f>
        <v>9.2311258718945754E-3</v>
      </c>
      <c r="P163" s="20">
        <f ca="1">+D$11+D$12*$F163</f>
        <v>3.3423693398784739E-3</v>
      </c>
      <c r="Q163" s="56">
        <f>+C163-15018.5</f>
        <v>39122.986799999999</v>
      </c>
      <c r="R163" s="51"/>
      <c r="S163" s="21">
        <f>G163-O163</f>
        <v>-1.2543625876434773E-2</v>
      </c>
      <c r="T163" s="21">
        <f>U$2+U$3*F163+U$4*F163^2+U$5*SIN(RADIANS(U$6*F163+U$7))</f>
        <v>7.5157603115919101E-3</v>
      </c>
      <c r="U163" s="21">
        <f>+(T163-S163)^2</f>
        <v>4.0237897424039566E-4</v>
      </c>
      <c r="V163" s="21"/>
      <c r="W163" s="21"/>
    </row>
    <row r="164" spans="1:23" s="20" customFormat="1" ht="12.95" customHeight="1" x14ac:dyDescent="0.2">
      <c r="A164" s="9" t="s">
        <v>121</v>
      </c>
      <c r="B164" s="58"/>
      <c r="C164" s="9">
        <v>54171.351199999997</v>
      </c>
      <c r="D164" s="9">
        <v>8.9999999999999998E-4</v>
      </c>
      <c r="E164" s="20">
        <f>+(C164-C$7)/C$8</f>
        <v>3273.9968548871134</v>
      </c>
      <c r="F164" s="20">
        <f>ROUND(2*E164,0)/2</f>
        <v>3274</v>
      </c>
      <c r="G164" s="20">
        <f>+C164-(C$7+F164*C$8)</f>
        <v>-3.9137000057962723E-3</v>
      </c>
      <c r="K164" s="20">
        <f>G164</f>
        <v>-3.9137000057962723E-3</v>
      </c>
      <c r="O164" s="20">
        <f>+C$11+C$12*F164</f>
        <v>9.2523312643671765E-3</v>
      </c>
      <c r="P164" s="20">
        <f ca="1">+D$11+D$12*$F164</f>
        <v>3.4879572240196499E-3</v>
      </c>
      <c r="Q164" s="56">
        <f>+C164-15018.5</f>
        <v>39152.851199999997</v>
      </c>
      <c r="R164" s="51"/>
      <c r="S164" s="21">
        <f>G164-O164</f>
        <v>-1.3166031270163449E-2</v>
      </c>
      <c r="T164" s="21">
        <f>U$2+U$3*F164+U$4*F164^2+U$5*SIN(RADIANS(U$6*F164+U$7))</f>
        <v>7.2695683034320682E-3</v>
      </c>
      <c r="U164" s="21">
        <f>+(T164-S164)^2</f>
        <v>4.1761372993233728E-4</v>
      </c>
    </row>
    <row r="165" spans="1:23" s="20" customFormat="1" ht="12.95" customHeight="1" x14ac:dyDescent="0.2">
      <c r="A165" s="9" t="s">
        <v>136</v>
      </c>
      <c r="B165" s="10" t="s">
        <v>103</v>
      </c>
      <c r="C165" s="9">
        <v>54171.351600000002</v>
      </c>
      <c r="D165" s="9">
        <v>1E-4</v>
      </c>
      <c r="E165" s="20">
        <f>+(C165-C$7)/C$8</f>
        <v>3273.9971763336134</v>
      </c>
      <c r="F165" s="20">
        <f>ROUND(2*E165,0)/2</f>
        <v>3274</v>
      </c>
      <c r="G165" s="20">
        <f>+C165-(C$7+F165*C$8)</f>
        <v>-3.513700001349207E-3</v>
      </c>
      <c r="J165" s="21"/>
      <c r="K165" s="20">
        <f>G165</f>
        <v>-3.513700001349207E-3</v>
      </c>
      <c r="O165" s="20">
        <f>+C$11+C$12*F165</f>
        <v>9.2523312643671765E-3</v>
      </c>
      <c r="P165" s="20">
        <f ca="1">+D$11+D$12*$F165</f>
        <v>3.4879572240196499E-3</v>
      </c>
      <c r="Q165" s="56">
        <f>+C165-15018.5</f>
        <v>39152.851600000002</v>
      </c>
      <c r="R165" s="51"/>
      <c r="S165" s="21">
        <f>G165-O165</f>
        <v>-1.2766031265716384E-2</v>
      </c>
      <c r="T165" s="21">
        <f>U$2+U$3*F165+U$4*F165^2+U$5*SIN(RADIANS(U$6*F165+U$7))</f>
        <v>7.2695683034320682E-3</v>
      </c>
      <c r="U165" s="21">
        <f>+(T165-S165)^2</f>
        <v>4.0142525009526162E-4</v>
      </c>
    </row>
    <row r="166" spans="1:23" s="21" customFormat="1" ht="12.95" customHeight="1" x14ac:dyDescent="0.2">
      <c r="A166" s="9" t="s">
        <v>126</v>
      </c>
      <c r="B166" s="10" t="s">
        <v>103</v>
      </c>
      <c r="C166" s="9">
        <v>54176.328840000002</v>
      </c>
      <c r="D166" s="9">
        <v>2.0000000000000001E-4</v>
      </c>
      <c r="E166" s="20">
        <f>+(C166-C$7)/C$8</f>
        <v>3277.9969672326679</v>
      </c>
      <c r="F166" s="20">
        <f>ROUND(2*E166,0)/2</f>
        <v>3278</v>
      </c>
      <c r="G166" s="20">
        <f>+C166-(C$7+F166*C$8)</f>
        <v>-3.7739000035799108E-3</v>
      </c>
      <c r="H166" s="20"/>
      <c r="I166" s="20"/>
      <c r="J166" s="20"/>
      <c r="K166" s="20">
        <f>G166</f>
        <v>-3.7739000035799108E-3</v>
      </c>
      <c r="L166" s="20"/>
      <c r="M166" s="20"/>
      <c r="N166" s="20"/>
      <c r="O166" s="20">
        <f>+C$11+C$12*F166</f>
        <v>9.2558654964459419E-3</v>
      </c>
      <c r="P166" s="20">
        <f ca="1">+D$11+D$12*$F166</f>
        <v>3.512221871376512E-3</v>
      </c>
      <c r="Q166" s="56">
        <f>+C166-15018.5</f>
        <v>39157.828840000002</v>
      </c>
      <c r="R166" s="51"/>
      <c r="S166" s="21">
        <f>G166-O166</f>
        <v>-1.3029765500025853E-2</v>
      </c>
      <c r="T166" s="21">
        <f>U$2+U$3*F166+U$4*F166^2+U$5*SIN(RADIANS(U$6*F166+U$7))</f>
        <v>7.2292221354027623E-3</v>
      </c>
      <c r="U166" s="21">
        <f>+(T166-S166)^2</f>
        <v>4.104265800124495E-4</v>
      </c>
      <c r="V166" s="20"/>
      <c r="W166" s="20"/>
    </row>
    <row r="167" spans="1:23" s="20" customFormat="1" ht="12.95" customHeight="1" x14ac:dyDescent="0.2">
      <c r="A167" s="9" t="s">
        <v>126</v>
      </c>
      <c r="B167" s="10" t="s">
        <v>103</v>
      </c>
      <c r="C167" s="9">
        <v>54176.328840000002</v>
      </c>
      <c r="D167" s="9">
        <v>2.0000000000000001E-4</v>
      </c>
      <c r="E167" s="20">
        <f>+(C167-C$7)/C$8</f>
        <v>3277.9969672326679</v>
      </c>
      <c r="F167" s="20">
        <f>ROUND(2*E167,0)/2</f>
        <v>3278</v>
      </c>
      <c r="G167" s="20">
        <f>+C167-(C$7+F167*C$8)</f>
        <v>-3.7739000035799108E-3</v>
      </c>
      <c r="K167" s="20">
        <f>G167</f>
        <v>-3.7739000035799108E-3</v>
      </c>
      <c r="O167" s="20">
        <f>+C$11+C$12*F167</f>
        <v>9.2558654964459419E-3</v>
      </c>
      <c r="P167" s="20">
        <f ca="1">+D$11+D$12*$F167</f>
        <v>3.512221871376512E-3</v>
      </c>
      <c r="Q167" s="56">
        <f>+C167-15018.5</f>
        <v>39157.828840000002</v>
      </c>
      <c r="R167" s="51"/>
      <c r="S167" s="21">
        <f>G167-O167</f>
        <v>-1.3029765500025853E-2</v>
      </c>
      <c r="T167" s="21">
        <f>U$2+U$3*F167+U$4*F167^2+U$5*SIN(RADIANS(U$6*F167+U$7))</f>
        <v>7.2292221354027623E-3</v>
      </c>
      <c r="U167" s="21">
        <f>+(T167-S167)^2</f>
        <v>4.104265800124495E-4</v>
      </c>
      <c r="V167" s="21"/>
      <c r="W167" s="21"/>
    </row>
    <row r="168" spans="1:23" s="21" customFormat="1" ht="12.95" customHeight="1" x14ac:dyDescent="0.2">
      <c r="A168" s="9" t="s">
        <v>126</v>
      </c>
      <c r="B168" s="10" t="s">
        <v>103</v>
      </c>
      <c r="C168" s="9">
        <v>54176.329740000001</v>
      </c>
      <c r="D168" s="9">
        <v>2.0000000000000001E-4</v>
      </c>
      <c r="E168" s="20">
        <f>+(C168-C$7)/C$8</f>
        <v>3277.9976904872838</v>
      </c>
      <c r="F168" s="20">
        <f>ROUND(2*E168,0)/2</f>
        <v>3278</v>
      </c>
      <c r="G168" s="20">
        <f>+C168-(C$7+F168*C$8)</f>
        <v>-2.8739000044879504E-3</v>
      </c>
      <c r="H168" s="20"/>
      <c r="I168" s="20"/>
      <c r="J168" s="20"/>
      <c r="K168" s="20">
        <f>G168</f>
        <v>-2.8739000044879504E-3</v>
      </c>
      <c r="L168" s="20"/>
      <c r="M168" s="20"/>
      <c r="N168" s="20"/>
      <c r="O168" s="20">
        <f>+C$11+C$12*F168</f>
        <v>9.2558654964459419E-3</v>
      </c>
      <c r="P168" s="20">
        <f ca="1">+D$11+D$12*$F168</f>
        <v>3.512221871376512E-3</v>
      </c>
      <c r="Q168" s="56">
        <f>+C168-15018.5</f>
        <v>39157.829740000001</v>
      </c>
      <c r="R168" s="51"/>
      <c r="S168" s="21">
        <f>G168-O168</f>
        <v>-1.2129765500933892E-2</v>
      </c>
      <c r="T168" s="21">
        <f>U$2+U$3*F168+U$4*F168^2+U$5*SIN(RADIANS(U$6*F168+U$7))</f>
        <v>7.2292221354027623E-3</v>
      </c>
      <c r="U168" s="21">
        <f>+(T168-S168)^2</f>
        <v>3.7477040230383545E-4</v>
      </c>
      <c r="V168" s="20"/>
      <c r="W168" s="20"/>
    </row>
    <row r="169" spans="1:23" s="20" customFormat="1" ht="12.95" customHeight="1" x14ac:dyDescent="0.2">
      <c r="A169" s="9" t="s">
        <v>136</v>
      </c>
      <c r="B169" s="10" t="s">
        <v>103</v>
      </c>
      <c r="C169" s="9">
        <v>54176.3298</v>
      </c>
      <c r="D169" s="9">
        <v>1E-4</v>
      </c>
      <c r="E169" s="20">
        <f>+(C169-C$7)/C$8</f>
        <v>3277.9977387042572</v>
      </c>
      <c r="F169" s="20">
        <f>ROUND(2*E169,0)/2</f>
        <v>3278</v>
      </c>
      <c r="G169" s="20">
        <f>+C169-(C$7+F169*C$8)</f>
        <v>-2.8139000060036778E-3</v>
      </c>
      <c r="K169" s="20">
        <f>G169</f>
        <v>-2.8139000060036778E-3</v>
      </c>
      <c r="O169" s="20">
        <f>+C$11+C$12*F169</f>
        <v>9.2558654964459419E-3</v>
      </c>
      <c r="P169" s="20">
        <f ca="1">+D$11+D$12*$F169</f>
        <v>3.512221871376512E-3</v>
      </c>
      <c r="Q169" s="56">
        <f>+C169-15018.5</f>
        <v>39157.8298</v>
      </c>
      <c r="R169" s="51"/>
      <c r="S169" s="21">
        <f>G169-O169</f>
        <v>-1.206976550244962E-2</v>
      </c>
      <c r="T169" s="21">
        <f>U$2+U$3*F169+U$4*F169^2+U$5*SIN(RADIANS(U$6*F169+U$7))</f>
        <v>7.2292221354027623E-3</v>
      </c>
      <c r="U169" s="21">
        <f>+(T169-S169)^2</f>
        <v>3.7245092384597907E-4</v>
      </c>
      <c r="V169" s="21"/>
      <c r="W169" s="21"/>
    </row>
    <row r="170" spans="1:23" s="20" customFormat="1" ht="12.95" customHeight="1" x14ac:dyDescent="0.2">
      <c r="A170" s="9" t="s">
        <v>126</v>
      </c>
      <c r="B170" s="10" t="s">
        <v>103</v>
      </c>
      <c r="C170" s="9">
        <v>54186.284180000002</v>
      </c>
      <c r="D170" s="9">
        <v>6.9999999999999999E-4</v>
      </c>
      <c r="E170" s="7">
        <f>+(C170-C$7)/C$8</f>
        <v>3285.9972401407435</v>
      </c>
      <c r="F170" s="20">
        <f>ROUND(2*E170,0)/2</f>
        <v>3286</v>
      </c>
      <c r="G170" s="20">
        <f>+C170-(C$7+F170*C$8)</f>
        <v>-3.4343000006629154E-3</v>
      </c>
      <c r="K170" s="20">
        <f>G170</f>
        <v>-3.4343000006629154E-3</v>
      </c>
      <c r="O170" s="20">
        <f>+C$11+C$12*F170</f>
        <v>9.2629339606034762E-3</v>
      </c>
      <c r="P170" s="20">
        <f ca="1">+D$11+D$12*$F170</f>
        <v>3.5607511660902362E-3</v>
      </c>
      <c r="Q170" s="56">
        <f>+C170-15018.5</f>
        <v>39167.784180000002</v>
      </c>
      <c r="R170" s="51"/>
      <c r="S170" s="21">
        <f>G170-O170</f>
        <v>-1.2697233961266392E-2</v>
      </c>
      <c r="T170" s="21">
        <f>U$2+U$3*F170+U$4*F170^2+U$5*SIN(RADIANS(U$6*F170+U$7))</f>
        <v>7.1491210686935609E-3</v>
      </c>
      <c r="U170" s="21">
        <f>+(T170-S170)^2</f>
        <v>3.9387780797521679E-4</v>
      </c>
    </row>
    <row r="171" spans="1:23" s="20" customFormat="1" ht="12.95" customHeight="1" x14ac:dyDescent="0.2">
      <c r="A171" s="9" t="s">
        <v>136</v>
      </c>
      <c r="B171" s="10" t="s">
        <v>103</v>
      </c>
      <c r="C171" s="9">
        <v>54186.284299999999</v>
      </c>
      <c r="D171" s="9">
        <v>2.0000000000000001E-4</v>
      </c>
      <c r="E171" s="7">
        <f>+(C171-C$7)/C$8</f>
        <v>3285.9973365746901</v>
      </c>
      <c r="F171" s="20">
        <f>ROUND(2*E171,0)/2</f>
        <v>3286</v>
      </c>
      <c r="G171" s="20">
        <f>+C171-(C$7+F171*C$8)</f>
        <v>-3.3143000036943704E-3</v>
      </c>
      <c r="K171" s="20">
        <f>G171</f>
        <v>-3.3143000036943704E-3</v>
      </c>
      <c r="O171" s="20">
        <f>+C$11+C$12*F171</f>
        <v>9.2629339606034762E-3</v>
      </c>
      <c r="P171" s="20">
        <f ca="1">+D$11+D$12*$F171</f>
        <v>3.5607511660902362E-3</v>
      </c>
      <c r="Q171" s="56">
        <f>+C171-15018.5</f>
        <v>39167.784299999999</v>
      </c>
      <c r="R171" s="51"/>
      <c r="S171" s="21">
        <f>G171-O171</f>
        <v>-1.2577233964297847E-2</v>
      </c>
      <c r="T171" s="21">
        <f>U$2+U$3*F171+U$4*F171^2+U$5*SIN(RADIANS(U$6*F171+U$7))</f>
        <v>7.1491210686935609E-3</v>
      </c>
      <c r="U171" s="21">
        <f>+(T171-S171)^2</f>
        <v>3.8912908288762552E-4</v>
      </c>
    </row>
    <row r="172" spans="1:23" s="21" customFormat="1" ht="12.95" customHeight="1" x14ac:dyDescent="0.2">
      <c r="A172" s="9" t="s">
        <v>126</v>
      </c>
      <c r="B172" s="10" t="s">
        <v>103</v>
      </c>
      <c r="C172" s="9">
        <v>54186.28458</v>
      </c>
      <c r="D172" s="9">
        <v>2.9999999999999997E-4</v>
      </c>
      <c r="E172" s="7">
        <f>+(C172-C$7)/C$8</f>
        <v>3285.9975615872377</v>
      </c>
      <c r="F172" s="20">
        <f>ROUND(2*E172,0)/2</f>
        <v>3286</v>
      </c>
      <c r="G172" s="20">
        <f>+C172-(C$7+F172*C$8)</f>
        <v>-3.0343000034918077E-3</v>
      </c>
      <c r="H172" s="20"/>
      <c r="I172" s="20"/>
      <c r="J172" s="20"/>
      <c r="K172" s="20">
        <f>G172</f>
        <v>-3.0343000034918077E-3</v>
      </c>
      <c r="L172" s="20"/>
      <c r="M172" s="20"/>
      <c r="N172" s="20"/>
      <c r="O172" s="20">
        <f>+C$11+C$12*F172</f>
        <v>9.2629339606034762E-3</v>
      </c>
      <c r="P172" s="20">
        <f ca="1">+D$11+D$12*$F172</f>
        <v>3.5607511660902362E-3</v>
      </c>
      <c r="Q172" s="56">
        <f>+C172-15018.5</f>
        <v>39167.78458</v>
      </c>
      <c r="R172" s="51"/>
      <c r="S172" s="21">
        <f>G172-O172</f>
        <v>-1.2297233964095284E-2</v>
      </c>
      <c r="T172" s="21">
        <f>U$2+U$3*F172+U$4*F172^2+U$5*SIN(RADIANS(U$6*F172+U$7))</f>
        <v>7.1491210686935609E-3</v>
      </c>
      <c r="U172" s="21">
        <f>+(T172-S172)^2</f>
        <v>3.7816072406127209E-4</v>
      </c>
      <c r="V172" s="20"/>
      <c r="W172" s="20"/>
    </row>
    <row r="173" spans="1:23" s="21" customFormat="1" ht="12.95" customHeight="1" x14ac:dyDescent="0.2">
      <c r="A173" s="9" t="s">
        <v>126</v>
      </c>
      <c r="B173" s="10" t="s">
        <v>103</v>
      </c>
      <c r="C173" s="9">
        <v>54186.284780000002</v>
      </c>
      <c r="D173" s="9">
        <v>6.9999999999999999E-4</v>
      </c>
      <c r="E173" s="7">
        <f>+(C173-C$7)/C$8</f>
        <v>3285.9977223104875</v>
      </c>
      <c r="F173" s="20">
        <f>ROUND(2*E173,0)/2</f>
        <v>3286</v>
      </c>
      <c r="G173" s="20">
        <f>+C173-(C$7+F173*C$8)</f>
        <v>-2.8343000012682751E-3</v>
      </c>
      <c r="H173" s="20"/>
      <c r="I173" s="20"/>
      <c r="J173" s="20"/>
      <c r="K173" s="20">
        <f>G173</f>
        <v>-2.8343000012682751E-3</v>
      </c>
      <c r="L173" s="20"/>
      <c r="M173" s="20"/>
      <c r="N173" s="20"/>
      <c r="O173" s="20">
        <f>+C$11+C$12*F173</f>
        <v>9.2629339606034762E-3</v>
      </c>
      <c r="P173" s="20">
        <f ca="1">+D$11+D$12*$F173</f>
        <v>3.5607511660902362E-3</v>
      </c>
      <c r="Q173" s="56">
        <f>+C173-15018.5</f>
        <v>39167.784780000002</v>
      </c>
      <c r="R173" s="51"/>
      <c r="S173" s="21">
        <f>G173-O173</f>
        <v>-1.2097233961871751E-2</v>
      </c>
      <c r="T173" s="21">
        <f>U$2+U$3*F173+U$4*F173^2+U$5*SIN(RADIANS(U$6*F173+U$7))</f>
        <v>7.1491210686935609E-3</v>
      </c>
      <c r="U173" s="21">
        <f>+(T173-S173)^2</f>
        <v>3.7042218196256678E-4</v>
      </c>
    </row>
    <row r="174" spans="1:23" s="21" customFormat="1" ht="12.95" customHeight="1" x14ac:dyDescent="0.2">
      <c r="A174" s="9" t="s">
        <v>127</v>
      </c>
      <c r="B174" s="10" t="s">
        <v>103</v>
      </c>
      <c r="C174" s="9">
        <v>54289.67799999984</v>
      </c>
      <c r="D174" s="9"/>
      <c r="E174" s="7">
        <f>+(C174-C$7)/C$8</f>
        <v>3369.0861931053964</v>
      </c>
      <c r="F174" s="20">
        <f>ROUND(2*E174,0)/2</f>
        <v>3369</v>
      </c>
      <c r="G174" s="20"/>
      <c r="H174" s="20"/>
      <c r="I174" s="20"/>
      <c r="J174" s="20"/>
      <c r="K174" s="20"/>
      <c r="L174" s="20"/>
      <c r="M174" s="20"/>
      <c r="N174" s="20"/>
      <c r="O174" s="20">
        <f>+C$11+C$12*F174</f>
        <v>9.3362692762378845E-3</v>
      </c>
      <c r="P174" s="20">
        <f ca="1">+D$11+D$12*$F174</f>
        <v>4.0642425987451394E-3</v>
      </c>
      <c r="Q174" s="56">
        <f>+C174-15018.5</f>
        <v>39271.17799999984</v>
      </c>
      <c r="R174" s="51">
        <v>0.23029249983665068</v>
      </c>
    </row>
    <row r="175" spans="1:23" s="20" customFormat="1" ht="12.95" customHeight="1" x14ac:dyDescent="0.2">
      <c r="A175" s="7" t="s">
        <v>141</v>
      </c>
      <c r="B175" s="10" t="s">
        <v>103</v>
      </c>
      <c r="C175" s="9">
        <v>54483.692900000002</v>
      </c>
      <c r="D175" s="9">
        <v>2.0000000000000001E-4</v>
      </c>
      <c r="E175" s="7">
        <f>+(C175-C$7)/C$8</f>
        <v>3524.9997177297946</v>
      </c>
      <c r="F175" s="20">
        <f>ROUND(2*E175,0)/2</f>
        <v>3525</v>
      </c>
      <c r="G175" s="20">
        <f>+C175-(C$7+F175*C$8)</f>
        <v>-3.5125000431435183E-4</v>
      </c>
      <c r="J175" s="21"/>
      <c r="K175" s="20">
        <f>G175</f>
        <v>-3.5125000431435183E-4</v>
      </c>
      <c r="N175" s="21"/>
      <c r="O175" s="20">
        <f>+C$11+C$12*F175</f>
        <v>9.474104327309784E-3</v>
      </c>
      <c r="P175" s="20">
        <f ca="1">+D$11+D$12*$F175</f>
        <v>5.0105638456627889E-3</v>
      </c>
      <c r="Q175" s="56">
        <f>+C175-15018.5</f>
        <v>39465.192900000002</v>
      </c>
      <c r="R175" s="51"/>
      <c r="S175" s="21">
        <f>G175-O175</f>
        <v>-9.8253543316241358E-3</v>
      </c>
      <c r="T175" s="21">
        <f>U$2+U$3*F175+U$4*F175^2+U$5*SIN(RADIANS(U$6*F175+U$7))</f>
        <v>5.132215423364863E-3</v>
      </c>
      <c r="U175" s="21">
        <f>+(T175-S175)^2</f>
        <v>2.2372889297536165E-4</v>
      </c>
      <c r="V175" s="21"/>
      <c r="W175" s="21"/>
    </row>
    <row r="176" spans="1:23" s="20" customFormat="1" ht="12.95" customHeight="1" x14ac:dyDescent="0.2">
      <c r="A176" s="9" t="s">
        <v>138</v>
      </c>
      <c r="B176" s="10" t="s">
        <v>103</v>
      </c>
      <c r="C176" s="9">
        <v>54487.425999999999</v>
      </c>
      <c r="D176" s="9">
        <v>1E-4</v>
      </c>
      <c r="E176" s="7">
        <f>+(C176-C$7)/C$8</f>
        <v>3527.9996975188442</v>
      </c>
      <c r="F176" s="20">
        <f>ROUND(2*E176,0)/2</f>
        <v>3528</v>
      </c>
      <c r="G176" s="20">
        <f>+C176-(C$7+F176*C$8)</f>
        <v>-3.7640000664396212E-4</v>
      </c>
      <c r="K176" s="20">
        <f>G176</f>
        <v>-3.7640000664396212E-4</v>
      </c>
      <c r="O176" s="20">
        <f>+C$11+C$12*F176</f>
        <v>9.4767550013688598E-3</v>
      </c>
      <c r="P176" s="20">
        <f ca="1">+D$11+D$12*$F176</f>
        <v>5.0287623311804364E-3</v>
      </c>
      <c r="Q176" s="56">
        <f>+C176-15018.5</f>
        <v>39468.925999999999</v>
      </c>
      <c r="R176" s="51"/>
      <c r="S176" s="21">
        <f>G176-O176</f>
        <v>-9.8531550080128219E-3</v>
      </c>
      <c r="T176" s="21">
        <f>U$2+U$3*F176+U$4*F176^2+U$5*SIN(RADIANS(U$6*F176+U$7))</f>
        <v>5.1116532459898854E-3</v>
      </c>
      <c r="U176" s="21">
        <f>+(T176-S176)^2</f>
        <v>2.2394548607906757E-4</v>
      </c>
    </row>
    <row r="177" spans="1:23" s="21" customFormat="1" ht="12.95" customHeight="1" x14ac:dyDescent="0.2">
      <c r="A177" s="9" t="s">
        <v>138</v>
      </c>
      <c r="B177" s="10" t="s">
        <v>95</v>
      </c>
      <c r="C177" s="9">
        <v>54510.446499999998</v>
      </c>
      <c r="D177" s="9">
        <v>2.9999999999999997E-4</v>
      </c>
      <c r="E177" s="7">
        <f>+(C177-C$7)/C$8</f>
        <v>3546.4993451933929</v>
      </c>
      <c r="F177" s="20">
        <f>ROUND(2*E177,0)/2</f>
        <v>3546.5</v>
      </c>
      <c r="G177" s="20">
        <f>+C177-(C$7+F177*C$8)</f>
        <v>-8.1482500536367297E-4</v>
      </c>
      <c r="H177" s="20"/>
      <c r="I177" s="20"/>
      <c r="J177" s="20"/>
      <c r="K177" s="20">
        <f>G177</f>
        <v>-8.1482500536367297E-4</v>
      </c>
      <c r="L177" s="20"/>
      <c r="M177" s="20"/>
      <c r="N177" s="20"/>
      <c r="O177" s="20">
        <f>+C$11+C$12*F177</f>
        <v>9.4931008247331541E-3</v>
      </c>
      <c r="P177" s="20">
        <f ca="1">+D$11+D$12*$F177</f>
        <v>5.1409863252059249E-3</v>
      </c>
      <c r="Q177" s="56">
        <f>+C177-15018.5</f>
        <v>39491.946499999998</v>
      </c>
      <c r="R177" s="51"/>
      <c r="S177" s="21">
        <f>G177-O177</f>
        <v>-1.0307925830096827E-2</v>
      </c>
      <c r="T177" s="21">
        <f>U$2+U$3*F177+U$4*F177^2+U$5*SIN(RADIANS(U$6*F177+U$7))</f>
        <v>4.9875167937665464E-3</v>
      </c>
      <c r="U177" s="21">
        <f>+(T177-S177)^2</f>
        <v>2.3395056505989649E-4</v>
      </c>
      <c r="V177" s="20"/>
      <c r="W177" s="20"/>
    </row>
    <row r="178" spans="1:23" s="20" customFormat="1" ht="12.95" customHeight="1" x14ac:dyDescent="0.2">
      <c r="A178" s="9" t="s">
        <v>131</v>
      </c>
      <c r="B178" s="10" t="s">
        <v>103</v>
      </c>
      <c r="C178" s="9">
        <v>54512.313800000004</v>
      </c>
      <c r="D178" s="9">
        <v>2.0000000000000001E-4</v>
      </c>
      <c r="E178" s="7">
        <f>+(C178-C$7)/C$8</f>
        <v>3547.9999378001039</v>
      </c>
      <c r="F178" s="20">
        <f>ROUND(2*E178,0)/2</f>
        <v>3548</v>
      </c>
      <c r="G178" s="20">
        <f>+C178-(C$7+F178*C$8)</f>
        <v>-7.7400000009220093E-5</v>
      </c>
      <c r="K178" s="20">
        <f>G178</f>
        <v>-7.7400000009220093E-5</v>
      </c>
      <c r="O178" s="20">
        <f>+C$11+C$12*F178</f>
        <v>9.4944261617626938E-3</v>
      </c>
      <c r="P178" s="20">
        <f ca="1">+D$11+D$12*$F178</f>
        <v>5.1500855679647503E-3</v>
      </c>
      <c r="Q178" s="56">
        <f>+C178-15018.5</f>
        <v>39493.813800000004</v>
      </c>
      <c r="R178" s="51"/>
      <c r="S178" s="21">
        <f>G178-O178</f>
        <v>-9.5718261617719139E-3</v>
      </c>
      <c r="T178" s="21">
        <f>U$2+U$3*F178+U$4*F178^2+U$5*SIN(RADIANS(U$6*F178+U$7))</f>
        <v>4.9776528717123229E-3</v>
      </c>
      <c r="U178" s="21">
        <f>+(T178-S178)^2</f>
        <v>2.1168734014579741E-4</v>
      </c>
      <c r="V178" s="21"/>
      <c r="W178" s="21"/>
    </row>
    <row r="179" spans="1:23" s="20" customFormat="1" ht="12.95" customHeight="1" x14ac:dyDescent="0.2">
      <c r="A179" s="9" t="s">
        <v>131</v>
      </c>
      <c r="B179" s="10" t="s">
        <v>103</v>
      </c>
      <c r="C179" s="9">
        <v>54522.269</v>
      </c>
      <c r="D179" s="9">
        <v>1E-4</v>
      </c>
      <c r="E179" s="7">
        <f>+(C179-C$7)/C$8</f>
        <v>3556.0000982019028</v>
      </c>
      <c r="F179" s="20">
        <f>ROUND(2*E179,0)/2</f>
        <v>3556</v>
      </c>
      <c r="G179" s="20">
        <f>+C179-(C$7+F179*C$8)</f>
        <v>1.2219999916851521E-4</v>
      </c>
      <c r="K179" s="20">
        <f>G179</f>
        <v>1.2219999916851521E-4</v>
      </c>
      <c r="O179" s="20">
        <f>+C$11+C$12*F179</f>
        <v>9.5014946259202263E-3</v>
      </c>
      <c r="P179" s="20">
        <f ca="1">+D$11+D$12*$F179</f>
        <v>5.1986148626784745E-3</v>
      </c>
      <c r="Q179" s="56">
        <f>+C179-15018.5</f>
        <v>39503.769</v>
      </c>
      <c r="R179" s="51"/>
      <c r="S179" s="21">
        <f>G179-O179</f>
        <v>-9.3792946267517111E-3</v>
      </c>
      <c r="T179" s="21">
        <f>U$2+U$3*F179+U$4*F179^2+U$5*SIN(RADIANS(U$6*F179+U$7))</f>
        <v>4.925555848761717E-3</v>
      </c>
      <c r="U179" s="21">
        <f>+(T179-S179)^2</f>
        <v>2.0462874712679676E-4</v>
      </c>
    </row>
    <row r="180" spans="1:23" s="20" customFormat="1" ht="12.95" customHeight="1" x14ac:dyDescent="0.2">
      <c r="A180" s="7" t="s">
        <v>142</v>
      </c>
      <c r="B180" s="10" t="s">
        <v>103</v>
      </c>
      <c r="C180" s="9">
        <v>54554.622499999998</v>
      </c>
      <c r="D180" s="9">
        <v>2.0000000000000001E-4</v>
      </c>
      <c r="E180" s="7">
        <f>+(C180-C$7)/C$8</f>
        <v>3581.9998962531395</v>
      </c>
      <c r="F180" s="20">
        <f>ROUND(2*E180,0)/2</f>
        <v>3582</v>
      </c>
      <c r="G180" s="20">
        <f>+C180-(C$7+F180*C$8)</f>
        <v>-1.2910000805277377E-4</v>
      </c>
      <c r="J180" s="21"/>
      <c r="K180" s="20">
        <f>G180</f>
        <v>-1.2910000805277377E-4</v>
      </c>
      <c r="O180" s="20">
        <f>+C$11+C$12*F180</f>
        <v>9.5244671344322102E-3</v>
      </c>
      <c r="P180" s="20">
        <f ca="1">+D$11+D$12*$F180</f>
        <v>5.3563350704980833E-3</v>
      </c>
      <c r="Q180" s="56">
        <f>+C180-15018.5</f>
        <v>39536.122499999998</v>
      </c>
      <c r="R180" s="51"/>
      <c r="S180" s="21">
        <f>G180-O180</f>
        <v>-9.6535671424849839E-3</v>
      </c>
      <c r="T180" s="21">
        <f>U$2+U$3*F180+U$4*F180^2+U$5*SIN(RADIANS(U$6*F180+U$7))</f>
        <v>4.762190984297596E-3</v>
      </c>
      <c r="U180" s="21">
        <f>+(T180-S180)^2</f>
        <v>2.07814082369898E-4</v>
      </c>
    </row>
    <row r="181" spans="1:23" s="21" customFormat="1" ht="12.95" customHeight="1" x14ac:dyDescent="0.2">
      <c r="A181" s="9" t="s">
        <v>129</v>
      </c>
      <c r="B181" s="10" t="s">
        <v>103</v>
      </c>
      <c r="C181" s="9">
        <v>54558.35729</v>
      </c>
      <c r="D181" s="9">
        <v>2.9999999999999997E-4</v>
      </c>
      <c r="E181" s="7">
        <f>+(C181-C$7)/C$8</f>
        <v>3585.0012341536399</v>
      </c>
      <c r="F181" s="20">
        <f>ROUND(2*E181,0)/2</f>
        <v>3585</v>
      </c>
      <c r="G181" s="20">
        <f>+C181-(C$7+F181*C$8)</f>
        <v>1.5357499942183495E-3</v>
      </c>
      <c r="H181" s="20"/>
      <c r="I181" s="20"/>
      <c r="J181" s="20"/>
      <c r="K181" s="20">
        <f>G181</f>
        <v>1.5357499942183495E-3</v>
      </c>
      <c r="L181" s="20"/>
      <c r="M181" s="20"/>
      <c r="N181" s="20"/>
      <c r="O181" s="20">
        <f>+C$11+C$12*F181</f>
        <v>9.5271178084912842E-3</v>
      </c>
      <c r="P181" s="20">
        <f ca="1">+D$11+D$12*$F181</f>
        <v>5.3745335560157308E-3</v>
      </c>
      <c r="Q181" s="56">
        <f>+C181-15018.5</f>
        <v>39539.85729</v>
      </c>
      <c r="R181" s="51"/>
      <c r="S181" s="21">
        <f>G181-O181</f>
        <v>-7.9913678142729348E-3</v>
      </c>
      <c r="T181" s="21">
        <f>U$2+U$3*F181+U$4*F181^2+U$5*SIN(RADIANS(U$6*F181+U$7))</f>
        <v>4.7439279586313568E-3</v>
      </c>
      <c r="U181" s="21">
        <f>+(T181-S181)^2</f>
        <v>1.6218775842335393E-4</v>
      </c>
      <c r="V181" s="20"/>
      <c r="W181" s="20"/>
    </row>
    <row r="182" spans="1:23" s="20" customFormat="1" ht="12.95" customHeight="1" x14ac:dyDescent="0.2">
      <c r="A182" s="9" t="s">
        <v>128</v>
      </c>
      <c r="B182" s="10" t="s">
        <v>95</v>
      </c>
      <c r="C182" s="9">
        <v>54570.413540000001</v>
      </c>
      <c r="D182" s="9">
        <v>4.0000000000000002E-4</v>
      </c>
      <c r="E182" s="7">
        <f>+(C182-C$7)/C$8</f>
        <v>3594.689832458469</v>
      </c>
      <c r="F182" s="20">
        <f>ROUND(2*E182,0)/2</f>
        <v>3594.5</v>
      </c>
      <c r="O182" s="20">
        <f>+C$11+C$12*F182</f>
        <v>9.5355116096783547E-3</v>
      </c>
      <c r="P182" s="20">
        <f ca="1">+D$11+D$12*$F182</f>
        <v>5.4321620934882804E-3</v>
      </c>
      <c r="Q182" s="56">
        <f>+C182-15018.5</f>
        <v>39551.913540000001</v>
      </c>
      <c r="R182" s="51">
        <v>-0.26054450000083307</v>
      </c>
      <c r="S182" s="21"/>
      <c r="T182" s="21"/>
      <c r="U182" s="21"/>
      <c r="V182" s="21"/>
      <c r="W182" s="21"/>
    </row>
    <row r="183" spans="1:23" s="20" customFormat="1" ht="12.95" customHeight="1" x14ac:dyDescent="0.2">
      <c r="A183" s="9" t="s">
        <v>123</v>
      </c>
      <c r="B183" s="10" t="s">
        <v>103</v>
      </c>
      <c r="C183" s="9">
        <v>54774.886200000001</v>
      </c>
      <c r="D183" s="9">
        <v>8.0000000000000004E-4</v>
      </c>
      <c r="E183" s="7">
        <f>+(C183-C$7)/C$8</f>
        <v>3759.007382862585</v>
      </c>
      <c r="F183" s="20">
        <f>ROUND(2*E183,0)/2</f>
        <v>3759</v>
      </c>
      <c r="G183" s="20">
        <f>+C183-(C$7+F183*C$8)</f>
        <v>9.187049996398855E-3</v>
      </c>
      <c r="K183" s="20">
        <f>G183</f>
        <v>9.187049996398855E-3</v>
      </c>
      <c r="O183" s="20">
        <f>+C$11+C$12*F183</f>
        <v>9.680856903917635E-3</v>
      </c>
      <c r="P183" s="20">
        <f ca="1">+D$11+D$12*$F183</f>
        <v>6.4300457160392614E-3</v>
      </c>
      <c r="Q183" s="56">
        <f>+C183-15018.5</f>
        <v>39756.386200000001</v>
      </c>
      <c r="R183" s="51"/>
      <c r="S183" s="21">
        <f>G183-O183</f>
        <v>-4.9380690751878002E-4</v>
      </c>
      <c r="T183" s="21">
        <f>U$2+U$3*F183+U$4*F183^2+U$5*SIN(RADIANS(U$6*F183+U$7))</f>
        <v>3.8938731887670185E-3</v>
      </c>
      <c r="U183" s="21">
        <f>+(T183-S183)^2</f>
        <v>1.9251736627342554E-5</v>
      </c>
    </row>
    <row r="184" spans="1:23" s="20" customFormat="1" ht="12.95" customHeight="1" x14ac:dyDescent="0.2">
      <c r="A184" s="7" t="s">
        <v>143</v>
      </c>
      <c r="B184" s="10" t="s">
        <v>103</v>
      </c>
      <c r="C184" s="9">
        <v>54799.767</v>
      </c>
      <c r="D184" s="9">
        <v>1E-4</v>
      </c>
      <c r="E184" s="7">
        <f>+(C184-C$7)/C$8</f>
        <v>3779.0019978301534</v>
      </c>
      <c r="F184" s="20">
        <f>ROUND(2*E184,0)/2</f>
        <v>3779</v>
      </c>
      <c r="G184" s="20">
        <f>+C184-(C$7+F184*C$8)</f>
        <v>2.4860499979695305E-3</v>
      </c>
      <c r="J184" s="21"/>
      <c r="K184" s="20">
        <f>G184</f>
        <v>2.4860499979695305E-3</v>
      </c>
      <c r="O184" s="20">
        <f>+C$11+C$12*F184</f>
        <v>9.6985280643114673E-3</v>
      </c>
      <c r="P184" s="20">
        <f ca="1">+D$11+D$12*$F184</f>
        <v>6.5513689528235754E-3</v>
      </c>
      <c r="Q184" s="56">
        <f>+C184-15018.5</f>
        <v>39781.267</v>
      </c>
      <c r="R184" s="51"/>
      <c r="S184" s="21">
        <f>G184-O184</f>
        <v>-7.2124780663419367E-3</v>
      </c>
      <c r="T184" s="21">
        <f>U$2+U$3*F184+U$4*F184^2+U$5*SIN(RADIANS(U$6*F184+U$7))</f>
        <v>3.8226072958071518E-3</v>
      </c>
      <c r="U184" s="21">
        <f>+(T184-S184)^2</f>
        <v>1.2177310894991708E-4</v>
      </c>
    </row>
    <row r="185" spans="1:23" s="20" customFormat="1" ht="12.95" customHeight="1" x14ac:dyDescent="0.2">
      <c r="A185" s="7" t="s">
        <v>130</v>
      </c>
      <c r="B185" s="10" t="s">
        <v>103</v>
      </c>
      <c r="C185" s="9">
        <v>54834.613559999998</v>
      </c>
      <c r="D185" s="9">
        <v>1E-4</v>
      </c>
      <c r="E185" s="7">
        <f>+(C185-C$7)/C$8</f>
        <v>3807.0052593870278</v>
      </c>
      <c r="F185" s="20">
        <f>ROUND(2*E185,0)/2</f>
        <v>3807</v>
      </c>
      <c r="G185" s="20">
        <f>+C185-(C$7+F185*C$8)</f>
        <v>6.5446499938843772E-3</v>
      </c>
      <c r="K185" s="20">
        <f>G185</f>
        <v>6.5446499938843772E-3</v>
      </c>
      <c r="O185" s="20">
        <f>+C$11+C$12*F185</f>
        <v>9.7232676888628355E-3</v>
      </c>
      <c r="P185" s="20">
        <f ca="1">+D$11+D$12*$F185</f>
        <v>6.7212214843216135E-3</v>
      </c>
      <c r="Q185" s="56">
        <f>+C185-15018.5</f>
        <v>39816.113559999998</v>
      </c>
      <c r="R185" s="51"/>
      <c r="S185" s="21">
        <f>G185-O185</f>
        <v>-3.1786176949784584E-3</v>
      </c>
      <c r="T185" s="21">
        <f>U$2+U$3*F185+U$4*F185^2+U$5*SIN(RADIANS(U$6*F185+U$7))</f>
        <v>3.7319899905541108E-3</v>
      </c>
      <c r="U185" s="21">
        <f>+(T185-S185)^2</f>
        <v>4.775649858334181E-5</v>
      </c>
    </row>
    <row r="186" spans="1:23" s="21" customFormat="1" ht="12.95" customHeight="1" x14ac:dyDescent="0.2">
      <c r="A186" s="7" t="s">
        <v>130</v>
      </c>
      <c r="B186" s="10" t="s">
        <v>103</v>
      </c>
      <c r="C186" s="9">
        <v>54843.321000000004</v>
      </c>
      <c r="D186" s="9">
        <v>2.0000000000000001E-4</v>
      </c>
      <c r="E186" s="7">
        <f>+(C186-C$7)/C$8</f>
        <v>3814.0026995880389</v>
      </c>
      <c r="F186" s="20">
        <f>ROUND(2*E186,0)/2</f>
        <v>3814</v>
      </c>
      <c r="G186" s="20">
        <f>+C186-(C$7+F186*C$8)</f>
        <v>3.3593000043765642E-3</v>
      </c>
      <c r="H186" s="20"/>
      <c r="I186" s="20"/>
      <c r="J186" s="20"/>
      <c r="K186" s="20">
        <f>G186</f>
        <v>3.3593000043765642E-3</v>
      </c>
      <c r="L186" s="20"/>
      <c r="M186" s="20"/>
      <c r="N186" s="20"/>
      <c r="O186" s="20">
        <f>+C$11+C$12*F186</f>
        <v>9.7294525950006767E-3</v>
      </c>
      <c r="P186" s="20">
        <f ca="1">+D$11+D$12*$F186</f>
        <v>6.7636846171961265E-3</v>
      </c>
      <c r="Q186" s="56">
        <f>+C186-15018.5</f>
        <v>39824.821000000004</v>
      </c>
      <c r="R186" s="51"/>
      <c r="S186" s="21">
        <f>G186-O186</f>
        <v>-6.3701525906241126E-3</v>
      </c>
      <c r="T186" s="21">
        <f>U$2+U$3*F186+U$4*F186^2+U$5*SIN(RADIANS(U$6*F186+U$7))</f>
        <v>3.7110026093248906E-3</v>
      </c>
      <c r="U186" s="21">
        <f>+(T186-S186)^2</f>
        <v>1.0162969016545883E-4</v>
      </c>
      <c r="V186" s="20"/>
      <c r="W186" s="20"/>
    </row>
    <row r="187" spans="1:23" s="20" customFormat="1" ht="12.95" customHeight="1" x14ac:dyDescent="0.2">
      <c r="A187" s="7" t="s">
        <v>130</v>
      </c>
      <c r="B187" s="10" t="s">
        <v>103</v>
      </c>
      <c r="C187" s="9">
        <v>54843.321300000003</v>
      </c>
      <c r="D187" s="9">
        <v>2.0000000000000001E-4</v>
      </c>
      <c r="E187" s="7">
        <f>+(C187-C$7)/C$8</f>
        <v>3814.0029406729109</v>
      </c>
      <c r="F187" s="20">
        <f>ROUND(2*E187,0)/2</f>
        <v>3814</v>
      </c>
      <c r="G187" s="20">
        <f>+C187-(C$7+F187*C$8)</f>
        <v>3.6593000040738843E-3</v>
      </c>
      <c r="K187" s="20">
        <f>G187</f>
        <v>3.6593000040738843E-3</v>
      </c>
      <c r="O187" s="20">
        <f>+C$11+C$12*F187</f>
        <v>9.7294525950006767E-3</v>
      </c>
      <c r="P187" s="20">
        <f ca="1">+D$11+D$12*$F187</f>
        <v>6.7636846171961265E-3</v>
      </c>
      <c r="Q187" s="56">
        <f>+C187-15018.5</f>
        <v>39824.821300000003</v>
      </c>
      <c r="R187" s="51"/>
      <c r="S187" s="21">
        <f>G187-O187</f>
        <v>-6.0701525909267924E-3</v>
      </c>
      <c r="T187" s="21">
        <f>U$2+U$3*F187+U$4*F187^2+U$5*SIN(RADIANS(U$6*F187+U$7))</f>
        <v>3.7110026093248906E-3</v>
      </c>
      <c r="U187" s="21">
        <f>+(T187-S187)^2</f>
        <v>9.5670997051410547E-5</v>
      </c>
      <c r="V187" s="21"/>
      <c r="W187" s="21"/>
    </row>
    <row r="188" spans="1:23" s="21" customFormat="1" ht="12.95" customHeight="1" x14ac:dyDescent="0.2">
      <c r="A188" s="9" t="s">
        <v>131</v>
      </c>
      <c r="B188" s="10" t="s">
        <v>103</v>
      </c>
      <c r="C188" s="9">
        <v>54858.253400000001</v>
      </c>
      <c r="D188" s="9">
        <v>1E-4</v>
      </c>
      <c r="E188" s="7">
        <f>+(C188-C$7)/C$8</f>
        <v>3826.0026187442436</v>
      </c>
      <c r="F188" s="20">
        <f>ROUND(2*E188,0)/2</f>
        <v>3826</v>
      </c>
      <c r="G188" s="20">
        <f>+C188-(C$7+F188*C$8)</f>
        <v>3.2587000023340806E-3</v>
      </c>
      <c r="H188" s="20"/>
      <c r="I188" s="20"/>
      <c r="J188" s="20"/>
      <c r="K188" s="20">
        <f>G188</f>
        <v>3.2587000023340806E-3</v>
      </c>
      <c r="L188" s="20"/>
      <c r="M188" s="20"/>
      <c r="N188" s="20"/>
      <c r="O188" s="20">
        <f>+C$11+C$12*F188</f>
        <v>9.7400552912369764E-3</v>
      </c>
      <c r="P188" s="20">
        <f ca="1">+D$11+D$12*$F188</f>
        <v>6.8364785592667128E-3</v>
      </c>
      <c r="Q188" s="56">
        <f>+C188-15018.5</f>
        <v>39839.753400000001</v>
      </c>
      <c r="R188" s="51"/>
      <c r="S188" s="21">
        <f>G188-O188</f>
        <v>-6.4813552889028958E-3</v>
      </c>
      <c r="T188" s="21">
        <f>U$2+U$3*F188+U$4*F188^2+U$5*SIN(RADIANS(U$6*F188+U$7))</f>
        <v>3.676573586921035E-3</v>
      </c>
      <c r="U188" s="21">
        <f>+(T188-S188)^2</f>
        <v>1.0318351904629763E-4</v>
      </c>
      <c r="V188" s="20"/>
      <c r="W188" s="20"/>
    </row>
    <row r="189" spans="1:23" s="20" customFormat="1" ht="12.95" customHeight="1" x14ac:dyDescent="0.2">
      <c r="A189" s="7" t="s">
        <v>143</v>
      </c>
      <c r="B189" s="10" t="s">
        <v>103</v>
      </c>
      <c r="C189" s="9">
        <v>54885.629800000002</v>
      </c>
      <c r="D189" s="9">
        <v>1E-4</v>
      </c>
      <c r="E189" s="7">
        <f>+(C189-C$7)/C$8</f>
        <v>3848.0027384027026</v>
      </c>
      <c r="F189" s="20">
        <f>ROUND(2*E189,0)/2</f>
        <v>3848</v>
      </c>
      <c r="G189" s="20">
        <f>+C189-(C$7+F189*C$8)</f>
        <v>3.4076000010827556E-3</v>
      </c>
      <c r="J189" s="21"/>
      <c r="K189" s="20">
        <f>G189</f>
        <v>3.4076000010827556E-3</v>
      </c>
      <c r="O189" s="20">
        <f>+C$11+C$12*F189</f>
        <v>9.7594935676701931E-3</v>
      </c>
      <c r="P189" s="20">
        <f ca="1">+D$11+D$12*$F189</f>
        <v>6.9699341197294595E-3</v>
      </c>
      <c r="Q189" s="56">
        <f>+C189-15018.5</f>
        <v>39867.129800000002</v>
      </c>
      <c r="R189" s="51"/>
      <c r="S189" s="21">
        <f>G189-O189</f>
        <v>-6.3518935665874375E-3</v>
      </c>
      <c r="T189" s="21">
        <f>U$2+U$3*F189+U$4*F189^2+U$5*SIN(RADIANS(U$6*F189+U$7))</f>
        <v>3.6185299310466049E-3</v>
      </c>
      <c r="U189" s="21">
        <f>+(T189-S189)^2</f>
        <v>9.9409344722173058E-5</v>
      </c>
      <c r="V189" s="21"/>
      <c r="W189" s="21"/>
    </row>
    <row r="190" spans="1:23" s="21" customFormat="1" ht="12.95" customHeight="1" x14ac:dyDescent="0.2">
      <c r="A190" s="52" t="s">
        <v>173</v>
      </c>
      <c r="B190" s="52" t="s">
        <v>27</v>
      </c>
      <c r="C190" s="53">
        <v>54885.629820000002</v>
      </c>
      <c r="D190" s="53">
        <v>1.2E-4</v>
      </c>
      <c r="E190" s="55">
        <f>+(C190-C$7)/C$8</f>
        <v>3848.0027544750269</v>
      </c>
      <c r="F190" s="20">
        <f>ROUND(2*E190,0)/2</f>
        <v>3848</v>
      </c>
      <c r="G190" s="20">
        <f>+C190-(C$7+F190*C$8)</f>
        <v>3.4276000005775131E-3</v>
      </c>
      <c r="H190" s="20"/>
      <c r="I190" s="20"/>
      <c r="K190" s="20">
        <f>G190</f>
        <v>3.4276000005775131E-3</v>
      </c>
      <c r="L190" s="20"/>
      <c r="M190" s="20"/>
      <c r="N190" s="20"/>
      <c r="O190" s="20">
        <f>+C$11+C$12*F190</f>
        <v>9.7594935676701931E-3</v>
      </c>
      <c r="P190" s="20">
        <f ca="1">+D$11+D$12*$F190</f>
        <v>6.9699341197294595E-3</v>
      </c>
      <c r="Q190" s="56">
        <f>+C190-15018.5</f>
        <v>39867.129820000002</v>
      </c>
      <c r="R190" s="51"/>
      <c r="S190" s="21">
        <f>G190-O190</f>
        <v>-6.33189356709268E-3</v>
      </c>
      <c r="T190" s="21">
        <f>U$2+U$3*F190+U$4*F190^2+U$5*SIN(RADIANS(U$6*F190+U$7))</f>
        <v>3.6185299310466049E-3</v>
      </c>
      <c r="U190" s="21">
        <f>+(T190-S190)^2</f>
        <v>9.901092779232245E-5</v>
      </c>
      <c r="V190" s="20"/>
      <c r="W190" s="20"/>
    </row>
    <row r="191" spans="1:23" s="21" customFormat="1" ht="12.95" customHeight="1" x14ac:dyDescent="0.2">
      <c r="A191" s="9" t="s">
        <v>131</v>
      </c>
      <c r="B191" s="10" t="s">
        <v>103</v>
      </c>
      <c r="C191" s="9">
        <v>55104.642099999997</v>
      </c>
      <c r="D191" s="9">
        <v>4.0000000000000002E-4</v>
      </c>
      <c r="E191" s="7">
        <f>+(C191-C$7)/C$8</f>
        <v>4024.0045796482295</v>
      </c>
      <c r="F191" s="20">
        <f>ROUND(2*E191,0)/2</f>
        <v>4024</v>
      </c>
      <c r="G191" s="20">
        <f>+C191-(C$7+F191*C$8)</f>
        <v>5.6987999923876487E-3</v>
      </c>
      <c r="H191" s="20"/>
      <c r="I191" s="20"/>
      <c r="J191" s="20"/>
      <c r="K191" s="20">
        <f>G191</f>
        <v>5.6987999923876487E-3</v>
      </c>
      <c r="L191" s="20"/>
      <c r="M191" s="20"/>
      <c r="N191" s="20"/>
      <c r="O191" s="20">
        <f>+C$11+C$12*F191</f>
        <v>9.9149997791359266E-3</v>
      </c>
      <c r="P191" s="20">
        <f ca="1">+D$11+D$12*$F191</f>
        <v>8.0375786034314195E-3</v>
      </c>
      <c r="Q191" s="56">
        <f>+C191-15018.5</f>
        <v>40086.142099999997</v>
      </c>
      <c r="R191" s="51"/>
      <c r="S191" s="21">
        <f>G191-O191</f>
        <v>-4.216199786748278E-3</v>
      </c>
      <c r="T191" s="21">
        <f>U$2+U$3*F191+U$4*F191^2+U$5*SIN(RADIANS(U$6*F191+U$7))</f>
        <v>3.3881838743680288E-3</v>
      </c>
      <c r="U191" s="21">
        <f>+(T191-S191)^2</f>
        <v>5.7826650865452644E-5</v>
      </c>
    </row>
    <row r="192" spans="1:23" s="21" customFormat="1" ht="12.95" customHeight="1" x14ac:dyDescent="0.2">
      <c r="A192" s="7" t="s">
        <v>144</v>
      </c>
      <c r="B192" s="10"/>
      <c r="C192" s="9">
        <v>55110.864000000001</v>
      </c>
      <c r="D192" s="9">
        <v>1E-4</v>
      </c>
      <c r="E192" s="7">
        <f>+(C192-C$7)/C$8</f>
        <v>4029.004599537735</v>
      </c>
      <c r="F192" s="20">
        <f>ROUND(2*E192,0)/2</f>
        <v>4029</v>
      </c>
      <c r="G192" s="20">
        <f>+C192-(C$7+F192*C$8)</f>
        <v>5.7235499989474192E-3</v>
      </c>
      <c r="H192" s="20"/>
      <c r="I192" s="20"/>
      <c r="K192" s="20">
        <f>G192</f>
        <v>5.7235499989474192E-3</v>
      </c>
      <c r="L192" s="20"/>
      <c r="M192" s="20"/>
      <c r="N192" s="20"/>
      <c r="O192" s="20">
        <f>+C$11+C$12*F192</f>
        <v>9.9194175692343851E-3</v>
      </c>
      <c r="P192" s="20">
        <f ca="1">+D$11+D$12*$F192</f>
        <v>8.0679094126274997E-3</v>
      </c>
      <c r="Q192" s="56">
        <f>+C192-15018.5</f>
        <v>40092.364000000001</v>
      </c>
      <c r="R192" s="51"/>
      <c r="S192" s="21">
        <f>G192-O192</f>
        <v>-4.1958675702869659E-3</v>
      </c>
      <c r="T192" s="21">
        <f>U$2+U$3*F192+U$4*F192^2+U$5*SIN(RADIANS(U$6*F192+U$7))</f>
        <v>3.3876326721779364E-3</v>
      </c>
      <c r="U192" s="21">
        <f>+(T192-S192)^2</f>
        <v>5.7509475927465231E-5</v>
      </c>
    </row>
    <row r="193" spans="1:21" s="21" customFormat="1" ht="12.95" customHeight="1" x14ac:dyDescent="0.2">
      <c r="A193" s="9" t="s">
        <v>132</v>
      </c>
      <c r="B193" s="10" t="s">
        <v>103</v>
      </c>
      <c r="C193" s="9">
        <v>55154.4182</v>
      </c>
      <c r="D193" s="9">
        <v>1E-4</v>
      </c>
      <c r="E193" s="7">
        <f>+(C193-C$7)/C$8</f>
        <v>4064.0054620188644</v>
      </c>
      <c r="F193" s="20">
        <f>ROUND(2*E193,0)/2</f>
        <v>4064</v>
      </c>
      <c r="G193" s="20">
        <f>+C193-(C$7+F193*C$8)</f>
        <v>6.7968000003020279E-3</v>
      </c>
      <c r="H193" s="20"/>
      <c r="I193" s="20"/>
      <c r="J193" s="20"/>
      <c r="K193" s="20">
        <f>G193</f>
        <v>6.7968000003020279E-3</v>
      </c>
      <c r="L193" s="20"/>
      <c r="M193" s="20"/>
      <c r="N193" s="20"/>
      <c r="O193" s="20">
        <f>+C$11+C$12*F193</f>
        <v>9.9503420999235929E-3</v>
      </c>
      <c r="P193" s="20">
        <f ca="1">+D$11+D$12*$F193</f>
        <v>8.2802250770000474E-3</v>
      </c>
      <c r="Q193" s="56">
        <f>+C193-15018.5</f>
        <v>40135.9182</v>
      </c>
      <c r="R193" s="51"/>
      <c r="S193" s="21">
        <f>G193-O193</f>
        <v>-3.153542099621565E-3</v>
      </c>
      <c r="T193" s="21">
        <f>U$2+U$3*F193+U$4*F193^2+U$5*SIN(RADIANS(U$6*F193+U$7))</f>
        <v>3.3928665851769655E-3</v>
      </c>
      <c r="U193" s="21">
        <f>+(T193-S193)^2</f>
        <v>4.2855466668405629E-5</v>
      </c>
    </row>
    <row r="194" spans="1:21" s="21" customFormat="1" ht="12.95" customHeight="1" x14ac:dyDescent="0.2">
      <c r="A194" s="7" t="s">
        <v>144</v>
      </c>
      <c r="B194" s="10"/>
      <c r="C194" s="9">
        <v>55231.569600000003</v>
      </c>
      <c r="D194" s="9">
        <v>1E-4</v>
      </c>
      <c r="E194" s="7">
        <f>+(C194-C$7)/C$8</f>
        <v>4126.005580070092</v>
      </c>
      <c r="F194" s="20">
        <f>ROUND(2*E194,0)/2</f>
        <v>4126</v>
      </c>
      <c r="G194" s="20">
        <f>+C194-(C$7+F194*C$8)</f>
        <v>6.9436999983736314E-3</v>
      </c>
      <c r="H194" s="20"/>
      <c r="I194" s="20"/>
      <c r="K194" s="20">
        <f>G194</f>
        <v>6.9436999983736314E-3</v>
      </c>
      <c r="L194" s="20"/>
      <c r="M194" s="20"/>
      <c r="N194" s="20"/>
      <c r="O194" s="20">
        <f>+C$11+C$12*F194</f>
        <v>1.0005122697144476E-2</v>
      </c>
      <c r="P194" s="20">
        <f ca="1">+D$11+D$12*$F194</f>
        <v>8.656327111031422E-3</v>
      </c>
      <c r="Q194" s="56">
        <f>+C194-15018.5</f>
        <v>40213.069600000003</v>
      </c>
      <c r="R194" s="51"/>
      <c r="S194" s="21">
        <f>G194-O194</f>
        <v>-3.0614226987708444E-3</v>
      </c>
      <c r="T194" s="21">
        <f>U$2+U$3*F194+U$4*F194^2+U$5*SIN(RADIANS(U$6*F194+U$7))</f>
        <v>3.4407429120833395E-3</v>
      </c>
      <c r="U194" s="21">
        <f>+(T194-S194)^2</f>
        <v>4.2278157630974765E-5</v>
      </c>
    </row>
    <row r="195" spans="1:21" s="21" customFormat="1" ht="12.95" customHeight="1" x14ac:dyDescent="0.2">
      <c r="A195" s="7" t="s">
        <v>145</v>
      </c>
      <c r="B195" s="10" t="s">
        <v>103</v>
      </c>
      <c r="C195" s="9">
        <v>55277.612000000001</v>
      </c>
      <c r="D195" s="9">
        <v>2.0000000000000001E-4</v>
      </c>
      <c r="E195" s="7">
        <f>+(C195-C$7)/C$8</f>
        <v>4163.006000481927</v>
      </c>
      <c r="F195" s="20">
        <f>ROUND(2*E195,0)/2</f>
        <v>4163</v>
      </c>
      <c r="G195" s="20">
        <f>+C195-(C$7+F195*C$8)</f>
        <v>7.4668499946710654E-3</v>
      </c>
      <c r="H195" s="20"/>
      <c r="I195" s="20"/>
      <c r="K195" s="20">
        <f>G195</f>
        <v>7.4668499946710654E-3</v>
      </c>
      <c r="L195" s="20"/>
      <c r="M195" s="20"/>
      <c r="N195" s="20"/>
      <c r="O195" s="20">
        <f>+C$11+C$12*F195</f>
        <v>1.0037814343873068E-2</v>
      </c>
      <c r="P195" s="20">
        <f ca="1">+D$11+D$12*$F195</f>
        <v>8.8807750990824025E-3</v>
      </c>
      <c r="Q195" s="56">
        <f>+C195-15018.5</f>
        <v>40259.112000000001</v>
      </c>
      <c r="R195" s="51"/>
      <c r="S195" s="21">
        <f>G195-O195</f>
        <v>-2.5709643492020026E-3</v>
      </c>
      <c r="T195" s="21">
        <f>U$2+U$3*F195+U$4*F195^2+U$5*SIN(RADIANS(U$6*F195+U$7))</f>
        <v>3.4924290484362446E-3</v>
      </c>
      <c r="U195" s="21">
        <f>+(T195-S195)^2</f>
        <v>3.6764739494523087E-5</v>
      </c>
    </row>
    <row r="196" spans="1:21" s="21" customFormat="1" ht="12.95" customHeight="1" x14ac:dyDescent="0.2">
      <c r="A196" s="9" t="s">
        <v>146</v>
      </c>
      <c r="B196" s="10" t="s">
        <v>95</v>
      </c>
      <c r="C196" s="9">
        <v>55477.957900000001</v>
      </c>
      <c r="D196" s="9">
        <v>5.9999999999999995E-4</v>
      </c>
      <c r="E196" s="7">
        <f>+(C196-C$7)/C$8</f>
        <v>4324.0072195275843</v>
      </c>
      <c r="F196" s="20">
        <f>ROUND(2*E196,0)/2</f>
        <v>4324</v>
      </c>
      <c r="G196" s="20">
        <f>+C196-(C$7+F196*C$8)</f>
        <v>8.9837999985320494E-3</v>
      </c>
      <c r="H196" s="20"/>
      <c r="I196" s="20"/>
      <c r="K196" s="20">
        <f>G196</f>
        <v>8.9837999985320494E-3</v>
      </c>
      <c r="L196" s="20"/>
      <c r="M196" s="20"/>
      <c r="N196" s="20"/>
      <c r="O196" s="20">
        <f>+C$11+C$12*F196</f>
        <v>1.0180067185043426E-2</v>
      </c>
      <c r="P196" s="20">
        <f ca="1">+D$11+D$12*$F196</f>
        <v>9.8574271551961287E-3</v>
      </c>
      <c r="Q196" s="56">
        <f>+C196-15018.5</f>
        <v>40459.457900000001</v>
      </c>
      <c r="R196" s="51"/>
      <c r="S196" s="21">
        <f>G196-O196</f>
        <v>-1.1962671865113766E-3</v>
      </c>
      <c r="T196" s="21">
        <f>U$2+U$3*F196+U$4*F196^2+U$5*SIN(RADIANS(U$6*F196+U$7))</f>
        <v>3.9105081571221625E-3</v>
      </c>
      <c r="U196" s="21">
        <f>+(T196-S196)^2</f>
        <v>2.6079154410343451E-5</v>
      </c>
    </row>
    <row r="197" spans="1:21" s="21" customFormat="1" ht="12.95" customHeight="1" x14ac:dyDescent="0.2">
      <c r="A197" s="9" t="s">
        <v>146</v>
      </c>
      <c r="B197" s="10" t="s">
        <v>95</v>
      </c>
      <c r="C197" s="9">
        <v>55527.732499999998</v>
      </c>
      <c r="D197" s="9">
        <v>4.0000000000000002E-4</v>
      </c>
      <c r="E197" s="7">
        <f>+(C197-C$7)/C$8</f>
        <v>4364.006896473853</v>
      </c>
      <c r="F197" s="20">
        <f>ROUND(2*E197,0)/2</f>
        <v>4364</v>
      </c>
      <c r="G197" s="20">
        <f>+C197-(C$7+F197*C$8)</f>
        <v>8.5817999934079126E-3</v>
      </c>
      <c r="H197" s="20"/>
      <c r="I197" s="20"/>
      <c r="K197" s="20">
        <f>G197</f>
        <v>8.5817999934079126E-3</v>
      </c>
      <c r="L197" s="20"/>
      <c r="M197" s="20"/>
      <c r="N197" s="20"/>
      <c r="O197" s="20">
        <f>+C$11+C$12*F197</f>
        <v>1.0215409505831094E-2</v>
      </c>
      <c r="P197" s="20">
        <f ca="1">+D$11+D$12*$F197</f>
        <v>1.0100073628764757E-2</v>
      </c>
      <c r="Q197" s="56">
        <f>+C197-15018.5</f>
        <v>40509.232499999998</v>
      </c>
      <c r="R197" s="51"/>
      <c r="S197" s="21">
        <f>G197-O197</f>
        <v>-1.6336095124231814E-3</v>
      </c>
      <c r="T197" s="21">
        <f>U$2+U$3*F197+U$4*F197^2+U$5*SIN(RADIANS(U$6*F197+U$7))</f>
        <v>4.0609705938728976E-3</v>
      </c>
      <c r="U197" s="21">
        <f>+(T197-S197)^2</f>
        <v>3.2428242587023062E-5</v>
      </c>
    </row>
    <row r="198" spans="1:21" s="21" customFormat="1" ht="12.95" customHeight="1" x14ac:dyDescent="0.2">
      <c r="A198" s="9" t="s">
        <v>146</v>
      </c>
      <c r="B198" s="10" t="s">
        <v>95</v>
      </c>
      <c r="C198" s="9">
        <v>55532.7114</v>
      </c>
      <c r="D198" s="9">
        <v>1E-4</v>
      </c>
      <c r="E198" s="7">
        <f>+(C198-C$7)/C$8</f>
        <v>4368.0080213758683</v>
      </c>
      <c r="F198" s="20">
        <f>ROUND(2*E198,0)/2</f>
        <v>4368</v>
      </c>
      <c r="G198" s="20">
        <f>+C198-(C$7+F198*C$8)</f>
        <v>9.9816000001737848E-3</v>
      </c>
      <c r="H198" s="20"/>
      <c r="I198" s="20"/>
      <c r="K198" s="20">
        <f>G198</f>
        <v>9.9816000001737848E-3</v>
      </c>
      <c r="L198" s="20"/>
      <c r="M198" s="20"/>
      <c r="N198" s="20"/>
      <c r="O198" s="20">
        <f>+C$11+C$12*F198</f>
        <v>1.0218943737909859E-2</v>
      </c>
      <c r="P198" s="20">
        <f ca="1">+D$11+D$12*$F198</f>
        <v>1.0124338276121619E-2</v>
      </c>
      <c r="Q198" s="56">
        <f>+C198-15018.5</f>
        <v>40514.2114</v>
      </c>
      <c r="R198" s="51"/>
      <c r="S198" s="21">
        <f>G198-O198</f>
        <v>-2.3734373773607459E-4</v>
      </c>
      <c r="T198" s="21">
        <f>U$2+U$3*F198+U$4*F198^2+U$5*SIN(RADIANS(U$6*F198+U$7))</f>
        <v>4.0769924270848672E-3</v>
      </c>
      <c r="U198" s="21">
        <f>+(T198-S198)^2</f>
        <v>1.8613496543081872E-5</v>
      </c>
    </row>
    <row r="199" spans="1:21" s="21" customFormat="1" ht="12.95" customHeight="1" x14ac:dyDescent="0.2">
      <c r="A199" s="7" t="s">
        <v>135</v>
      </c>
      <c r="B199" s="10" t="s">
        <v>103</v>
      </c>
      <c r="C199" s="9">
        <v>55561.332119999999</v>
      </c>
      <c r="D199" s="9">
        <v>2.0000000000000001E-4</v>
      </c>
      <c r="E199" s="7">
        <f>+(C199-C$7)/C$8</f>
        <v>4391.0080967952517</v>
      </c>
      <c r="F199" s="20">
        <f>ROUND(2*E199,0)/2</f>
        <v>4391</v>
      </c>
      <c r="G199" s="20">
        <f>+C199-(C$7+F199*C$8)</f>
        <v>1.0075449994474184E-2</v>
      </c>
      <c r="H199" s="20"/>
      <c r="I199" s="20"/>
      <c r="K199" s="20">
        <f>G199</f>
        <v>1.0075449994474184E-2</v>
      </c>
      <c r="L199" s="20"/>
      <c r="M199" s="20"/>
      <c r="N199" s="20"/>
      <c r="O199" s="20">
        <f>+C$11+C$12*F199</f>
        <v>1.0239265572362769E-2</v>
      </c>
      <c r="P199" s="20">
        <f ca="1">+D$11+D$12*$F199</f>
        <v>1.026385999842358E-2</v>
      </c>
      <c r="Q199" s="56">
        <f>+C199-15018.5</f>
        <v>40542.832119999999</v>
      </c>
      <c r="R199" s="51"/>
      <c r="S199" s="21">
        <f>G199-O199</f>
        <v>-1.6381557788858539E-4</v>
      </c>
      <c r="T199" s="21">
        <f>U$2+U$3*F199+U$4*F199^2+U$5*SIN(RADIANS(U$6*F199+U$7))</f>
        <v>4.1725047282831565E-3</v>
      </c>
      <c r="U199" s="21">
        <f>+(T199-S199)^2</f>
        <v>1.8803673797717388E-5</v>
      </c>
    </row>
    <row r="200" spans="1:21" s="21" customFormat="1" ht="12.95" customHeight="1" x14ac:dyDescent="0.2">
      <c r="A200" s="7" t="s">
        <v>135</v>
      </c>
      <c r="B200" s="10" t="s">
        <v>103</v>
      </c>
      <c r="C200" s="9">
        <v>55561.332520000004</v>
      </c>
      <c r="D200" s="9">
        <v>1E-4</v>
      </c>
      <c r="E200" s="7">
        <f>+(C200-C$7)/C$8</f>
        <v>4391.0084182417522</v>
      </c>
      <c r="F200" s="20">
        <f>ROUND(2*E200,0)/2</f>
        <v>4391</v>
      </c>
      <c r="G200" s="20">
        <f>+C200-(C$7+F200*C$8)</f>
        <v>1.0475449998921249E-2</v>
      </c>
      <c r="H200" s="20"/>
      <c r="I200" s="20"/>
      <c r="K200" s="20">
        <f>G200</f>
        <v>1.0475449998921249E-2</v>
      </c>
      <c r="L200" s="20"/>
      <c r="M200" s="20"/>
      <c r="N200" s="20"/>
      <c r="O200" s="20">
        <f>+C$11+C$12*F200</f>
        <v>1.0239265572362769E-2</v>
      </c>
      <c r="P200" s="20">
        <f ca="1">+D$11+D$12*$F200</f>
        <v>1.026385999842358E-2</v>
      </c>
      <c r="Q200" s="56">
        <f>+C200-15018.5</f>
        <v>40542.832520000004</v>
      </c>
      <c r="R200" s="51"/>
      <c r="S200" s="21">
        <f>G200-O200</f>
        <v>2.361844265584799E-4</v>
      </c>
      <c r="T200" s="21">
        <f>U$2+U$3*F200+U$4*F200^2+U$5*SIN(RADIANS(U$6*F200+U$7))</f>
        <v>4.1725047282831565E-3</v>
      </c>
      <c r="U200" s="21">
        <f>+(T200-S200)^2</f>
        <v>1.549461751776985E-5</v>
      </c>
    </row>
    <row r="201" spans="1:21" s="21" customFormat="1" ht="12.95" customHeight="1" x14ac:dyDescent="0.2">
      <c r="A201" s="9" t="s">
        <v>139</v>
      </c>
      <c r="B201" s="10" t="s">
        <v>103</v>
      </c>
      <c r="C201" s="9">
        <v>55583.731299999999</v>
      </c>
      <c r="D201" s="9">
        <v>1E-4</v>
      </c>
      <c r="E201" s="7">
        <f>+(C201-C$7)/C$8</f>
        <v>4409.008441626981</v>
      </c>
      <c r="F201" s="20">
        <f>ROUND(2*E201,0)/2</f>
        <v>4409</v>
      </c>
      <c r="G201" s="20">
        <f>+C201-(C$7+F201*C$8)</f>
        <v>1.050454999494832E-2</v>
      </c>
      <c r="H201" s="20"/>
      <c r="I201" s="20"/>
      <c r="J201" s="20"/>
      <c r="K201" s="20">
        <f>G201</f>
        <v>1.050454999494832E-2</v>
      </c>
      <c r="L201" s="20"/>
      <c r="M201" s="20"/>
      <c r="N201" s="20"/>
      <c r="O201" s="20">
        <f>+C$11+C$12*F201</f>
        <v>1.0255169616717219E-2</v>
      </c>
      <c r="P201" s="20">
        <f ca="1">+D$11+D$12*$F201</f>
        <v>1.0373050911529465E-2</v>
      </c>
      <c r="Q201" s="56">
        <f>+C201-15018.5</f>
        <v>40565.231299999999</v>
      </c>
      <c r="R201" s="51"/>
      <c r="S201" s="21">
        <f>G201-O201</f>
        <v>2.4938037823110139E-4</v>
      </c>
      <c r="T201" s="21">
        <f>U$2+U$3*F201+U$4*F201^2+U$5*SIN(RADIANS(U$6*F201+U$7))</f>
        <v>4.251232754775203E-3</v>
      </c>
      <c r="U201" s="21">
        <f>+(T201-S201)^2</f>
        <v>1.6014822443651675E-5</v>
      </c>
    </row>
    <row r="202" spans="1:21" s="21" customFormat="1" ht="12.95" customHeight="1" x14ac:dyDescent="0.2">
      <c r="A202" s="7" t="s">
        <v>147</v>
      </c>
      <c r="B202" s="10" t="s">
        <v>103</v>
      </c>
      <c r="C202" s="9">
        <v>55838.830499999996</v>
      </c>
      <c r="D202" s="9">
        <v>2.0000000000000001E-4</v>
      </c>
      <c r="E202" s="7">
        <f>+(C202-C$7)/C$8</f>
        <v>4614.0103017976726</v>
      </c>
      <c r="F202" s="20">
        <f>ROUND(2*E202,0)/2</f>
        <v>4614</v>
      </c>
      <c r="G202" s="20">
        <f>+C202-(C$7+F202*C$8)</f>
        <v>1.2819299990951549E-2</v>
      </c>
      <c r="H202" s="20"/>
      <c r="I202" s="20"/>
      <c r="K202" s="20">
        <f>G202</f>
        <v>1.2819299990951549E-2</v>
      </c>
      <c r="L202" s="20"/>
      <c r="M202" s="20"/>
      <c r="N202" s="20"/>
      <c r="O202" s="20">
        <f>+C$11+C$12*F202</f>
        <v>1.043629901075401E-2</v>
      </c>
      <c r="P202" s="20">
        <f ca="1">+D$11+D$12*$F202</f>
        <v>1.1616614088568681E-2</v>
      </c>
      <c r="Q202" s="56">
        <f>+C202-15018.5</f>
        <v>40820.330499999996</v>
      </c>
      <c r="R202" s="51"/>
      <c r="S202" s="21">
        <f>G202-O202</f>
        <v>2.3830009801975392E-3</v>
      </c>
      <c r="T202" s="21">
        <f>U$2+U$3*F202+U$4*F202^2+U$5*SIN(RADIANS(U$6*F202+U$7))</f>
        <v>5.3777197324333427E-3</v>
      </c>
      <c r="U202" s="21">
        <f>+(T202-S202)^2</f>
        <v>8.9683404049927673E-6</v>
      </c>
    </row>
    <row r="203" spans="1:21" s="21" customFormat="1" ht="12.95" customHeight="1" x14ac:dyDescent="0.2">
      <c r="A203" s="7" t="s">
        <v>168</v>
      </c>
      <c r="B203" s="10" t="s">
        <v>103</v>
      </c>
      <c r="C203" s="9">
        <v>55838.830499999996</v>
      </c>
      <c r="D203" s="9">
        <v>2.0000000000000001E-4</v>
      </c>
      <c r="E203" s="7">
        <f>+(C203-C$7)/C$8</f>
        <v>4614.0103017976726</v>
      </c>
      <c r="F203" s="20">
        <f>ROUND(2*E203,0)/2</f>
        <v>4614</v>
      </c>
      <c r="G203" s="20">
        <f>+C203-(C$7+F203*C$8)</f>
        <v>1.2819299990951549E-2</v>
      </c>
      <c r="H203" s="20"/>
      <c r="I203" s="20"/>
      <c r="K203" s="20">
        <f>G203</f>
        <v>1.2819299990951549E-2</v>
      </c>
      <c r="L203" s="20"/>
      <c r="M203" s="20"/>
      <c r="N203" s="20"/>
      <c r="O203" s="20">
        <f>+C$11+C$12*F203</f>
        <v>1.043629901075401E-2</v>
      </c>
      <c r="P203" s="20">
        <f ca="1">+D$11+D$12*$F203</f>
        <v>1.1616614088568681E-2</v>
      </c>
      <c r="Q203" s="56">
        <f>+C203-15018.5</f>
        <v>40820.330499999996</v>
      </c>
      <c r="R203" s="51"/>
      <c r="S203" s="21">
        <f>G203-O203</f>
        <v>2.3830009801975392E-3</v>
      </c>
      <c r="T203" s="21">
        <f>U$2+U$3*F203+U$4*F203^2+U$5*SIN(RADIANS(U$6*F203+U$7))</f>
        <v>5.3777197324333427E-3</v>
      </c>
      <c r="U203" s="21">
        <f>+(T203-S203)^2</f>
        <v>8.9683404049927673E-6</v>
      </c>
    </row>
    <row r="204" spans="1:21" s="21" customFormat="1" ht="12.95" customHeight="1" x14ac:dyDescent="0.2">
      <c r="A204" s="7" t="s">
        <v>148</v>
      </c>
      <c r="B204" s="10" t="s">
        <v>103</v>
      </c>
      <c r="C204" s="9">
        <v>55867.451269999998</v>
      </c>
      <c r="D204" s="9">
        <v>1E-4</v>
      </c>
      <c r="E204" s="7">
        <f>+(C204-C$7)/C$8</f>
        <v>4637.0104173978698</v>
      </c>
      <c r="F204" s="20">
        <f>ROUND(2*E204,0)/2</f>
        <v>4637</v>
      </c>
      <c r="G204" s="20">
        <f>+C204-(C$7+F204*C$8)</f>
        <v>1.2963149994902778E-2</v>
      </c>
      <c r="H204" s="20"/>
      <c r="I204" s="20"/>
      <c r="K204" s="20">
        <f>G204</f>
        <v>1.2963149994902778E-2</v>
      </c>
      <c r="L204" s="20"/>
      <c r="M204" s="20"/>
      <c r="N204" s="20"/>
      <c r="O204" s="20">
        <f>+C$11+C$12*F204</f>
        <v>1.0456620845206918E-2</v>
      </c>
      <c r="P204" s="20">
        <f ca="1">+D$11+D$12*$F204</f>
        <v>1.1756135810870642E-2</v>
      </c>
      <c r="Q204" s="56">
        <f>+C204-15018.5</f>
        <v>40848.951269999998</v>
      </c>
      <c r="R204" s="51"/>
      <c r="S204" s="21">
        <f>G204-O204</f>
        <v>2.5065291496958603E-3</v>
      </c>
      <c r="T204" s="21">
        <f>U$2+U$3*F204+U$4*F204^2+U$5*SIN(RADIANS(U$6*F204+U$7))</f>
        <v>5.5284254183403476E-3</v>
      </c>
      <c r="U204" s="21">
        <f>+(T204-S204)^2</f>
        <v>9.1318570584474761E-6</v>
      </c>
    </row>
    <row r="205" spans="1:21" s="21" customFormat="1" ht="12.95" customHeight="1" x14ac:dyDescent="0.2">
      <c r="A205" s="9" t="s">
        <v>140</v>
      </c>
      <c r="B205" s="10" t="s">
        <v>103</v>
      </c>
      <c r="C205" s="9">
        <v>55868.69614</v>
      </c>
      <c r="D205" s="9">
        <v>2.9999999999999997E-4</v>
      </c>
      <c r="E205" s="7">
        <f>+(C205-C$7)/C$8</f>
        <v>4638.0108151477298</v>
      </c>
      <c r="F205" s="20">
        <f>ROUND(2*E205,0)/2</f>
        <v>4638</v>
      </c>
      <c r="G205" s="20">
        <f>+C205-(C$7+F205*C$8)</f>
        <v>1.3458099994750228E-2</v>
      </c>
      <c r="H205" s="20"/>
      <c r="I205" s="20"/>
      <c r="J205" s="20"/>
      <c r="K205" s="20">
        <f>G205</f>
        <v>1.3458099994750228E-2</v>
      </c>
      <c r="L205" s="20"/>
      <c r="M205" s="20"/>
      <c r="N205" s="20"/>
      <c r="O205" s="20">
        <f>+C$11+C$12*F205</f>
        <v>1.0457504403226611E-2</v>
      </c>
      <c r="P205" s="20">
        <f ca="1">+D$11+D$12*$F205</f>
        <v>1.1762201972709857E-2</v>
      </c>
      <c r="Q205" s="56">
        <f>+C205-15018.5</f>
        <v>40850.19614</v>
      </c>
      <c r="R205" s="51"/>
      <c r="S205" s="21">
        <f>G205-O205</f>
        <v>3.0005955915236165E-3</v>
      </c>
      <c r="T205" s="21">
        <f>U$2+U$3*F205+U$4*F205^2+U$5*SIN(RADIANS(U$6*F205+U$7))</f>
        <v>5.5350798942078675E-3</v>
      </c>
      <c r="U205" s="21">
        <f>+(T205-S205)^2</f>
        <v>6.4236106805528741E-6</v>
      </c>
    </row>
    <row r="206" spans="1:21" s="21" customFormat="1" ht="12.95" customHeight="1" x14ac:dyDescent="0.2">
      <c r="A206" s="7" t="s">
        <v>147</v>
      </c>
      <c r="B206" s="10" t="s">
        <v>103</v>
      </c>
      <c r="C206" s="9">
        <v>55924.693599999999</v>
      </c>
      <c r="D206" s="9">
        <v>2.0000000000000001E-4</v>
      </c>
      <c r="E206" s="7">
        <f>+(C206-C$7)/C$8</f>
        <v>4683.0112834550937</v>
      </c>
      <c r="F206" s="20">
        <f>ROUND(2*E206,0)/2</f>
        <v>4683</v>
      </c>
      <c r="G206" s="20">
        <f>+C206-(C$7+F206*C$8)</f>
        <v>1.4040849993762095E-2</v>
      </c>
      <c r="H206" s="20"/>
      <c r="I206" s="20"/>
      <c r="K206" s="20">
        <f>G206</f>
        <v>1.4040849993762095E-2</v>
      </c>
      <c r="L206" s="20"/>
      <c r="M206" s="20"/>
      <c r="N206" s="20"/>
      <c r="O206" s="20">
        <f>+C$11+C$12*F206</f>
        <v>1.0497264514112734E-2</v>
      </c>
      <c r="P206" s="20">
        <f ca="1">+D$11+D$12*$F206</f>
        <v>1.2035179255474565E-2</v>
      </c>
      <c r="Q206" s="56">
        <f>+C206-15018.5</f>
        <v>40906.193599999999</v>
      </c>
      <c r="R206" s="51"/>
      <c r="S206" s="21">
        <f>G206-O206</f>
        <v>3.5435854796493603E-3</v>
      </c>
      <c r="T206" s="21">
        <f>U$2+U$3*F206+U$4*F206^2+U$5*SIN(RADIANS(U$6*F206+U$7))</f>
        <v>5.8430792133148833E-3</v>
      </c>
      <c r="U206" s="21">
        <f>+(T206-S206)^2</f>
        <v>5.2876714311670074E-6</v>
      </c>
    </row>
    <row r="207" spans="1:21" s="21" customFormat="1" ht="12.95" customHeight="1" x14ac:dyDescent="0.2">
      <c r="A207" s="55" t="s">
        <v>168</v>
      </c>
      <c r="B207" s="61" t="s">
        <v>103</v>
      </c>
      <c r="C207" s="62">
        <v>55924.693599999999</v>
      </c>
      <c r="D207" s="62">
        <v>2.0000000000000001E-4</v>
      </c>
      <c r="E207" s="55">
        <f>+(C207-C$7)/C$8</f>
        <v>4683.0112834550937</v>
      </c>
      <c r="F207" s="20">
        <f>ROUND(2*E207,0)/2</f>
        <v>4683</v>
      </c>
      <c r="G207" s="20">
        <f>+C207-(C$7+F207*C$8)</f>
        <v>1.4040849993762095E-2</v>
      </c>
      <c r="H207" s="20"/>
      <c r="I207" s="20"/>
      <c r="K207" s="20">
        <f>G207</f>
        <v>1.4040849993762095E-2</v>
      </c>
      <c r="L207" s="20"/>
      <c r="M207" s="20"/>
      <c r="N207" s="20"/>
      <c r="O207" s="20">
        <f>+C$11+C$12*F207</f>
        <v>1.0497264514112734E-2</v>
      </c>
      <c r="P207" s="20">
        <f ca="1">+D$11+D$12*$F207</f>
        <v>1.2035179255474565E-2</v>
      </c>
      <c r="Q207" s="56">
        <f>+C207-15018.5</f>
        <v>40906.193599999999</v>
      </c>
      <c r="R207" s="51"/>
      <c r="S207" s="21">
        <f>G207-O207</f>
        <v>3.5435854796493603E-3</v>
      </c>
      <c r="T207" s="21">
        <f>U$2+U$3*F207+U$4*F207^2+U$5*SIN(RADIANS(U$6*F207+U$7))</f>
        <v>5.8430792133148833E-3</v>
      </c>
      <c r="U207" s="21">
        <f>+(T207-S207)^2</f>
        <v>5.2876714311670074E-6</v>
      </c>
    </row>
    <row r="208" spans="1:21" s="21" customFormat="1" ht="12.95" customHeight="1" x14ac:dyDescent="0.2">
      <c r="A208" s="55" t="s">
        <v>167</v>
      </c>
      <c r="B208" s="61" t="s">
        <v>103</v>
      </c>
      <c r="C208" s="62">
        <v>55944.603799999997</v>
      </c>
      <c r="D208" s="62">
        <v>2.9999999999999997E-4</v>
      </c>
      <c r="E208" s="55">
        <f>+(C208-C$7)/C$8</f>
        <v>4699.0114435354471</v>
      </c>
      <c r="F208" s="20">
        <f>ROUND(2*E208,0)/2</f>
        <v>4699</v>
      </c>
      <c r="G208" s="20">
        <f>+C208-(C$7+F208*C$8)</f>
        <v>1.424004999716999E-2</v>
      </c>
      <c r="H208" s="20"/>
      <c r="I208" s="20"/>
      <c r="K208" s="20">
        <f>G208</f>
        <v>1.424004999716999E-2</v>
      </c>
      <c r="L208" s="20"/>
      <c r="M208" s="20"/>
      <c r="N208" s="20"/>
      <c r="O208" s="20">
        <f>+C$11+C$12*F208</f>
        <v>1.0511401442427803E-2</v>
      </c>
      <c r="P208" s="20">
        <f ca="1">+D$11+D$12*$F208</f>
        <v>1.2132237844902017E-2</v>
      </c>
      <c r="Q208" s="56">
        <f>+C208-15018.5</f>
        <v>40926.103799999997</v>
      </c>
      <c r="R208" s="51"/>
      <c r="S208" s="21">
        <f>G208-O208</f>
        <v>3.7286485547421873E-3</v>
      </c>
      <c r="T208" s="21">
        <f>U$2+U$3*F208+U$4*F208^2+U$5*SIN(RADIANS(U$6*F208+U$7))</f>
        <v>5.956510944916101E-3</v>
      </c>
      <c r="U208" s="21">
        <f>+(T208-S208)^2</f>
        <v>4.9633708295514241E-6</v>
      </c>
    </row>
    <row r="209" spans="1:21" s="21" customFormat="1" ht="12.95" customHeight="1" x14ac:dyDescent="0.2">
      <c r="A209" s="55" t="s">
        <v>148</v>
      </c>
      <c r="B209" s="61" t="s">
        <v>103</v>
      </c>
      <c r="C209" s="62">
        <v>56004.334060000001</v>
      </c>
      <c r="D209" s="62">
        <v>1E-4</v>
      </c>
      <c r="E209" s="55">
        <f>+(C209-C$7)/C$8</f>
        <v>4747.0116505469941</v>
      </c>
      <c r="F209" s="20">
        <f>ROUND(2*E209,0)/2</f>
        <v>4747</v>
      </c>
      <c r="G209" s="20">
        <f>+C209-(C$7+F209*C$8)</f>
        <v>1.4497650001430884E-2</v>
      </c>
      <c r="H209" s="20"/>
      <c r="I209" s="20"/>
      <c r="K209" s="20">
        <f>G209</f>
        <v>1.4497650001430884E-2</v>
      </c>
      <c r="L209" s="20"/>
      <c r="M209" s="20"/>
      <c r="N209" s="20"/>
      <c r="O209" s="20">
        <f>+C$11+C$12*F209</f>
        <v>1.0553812227373002E-2</v>
      </c>
      <c r="P209" s="20">
        <f ca="1">+D$11+D$12*$F209</f>
        <v>1.2423413613184369E-2</v>
      </c>
      <c r="Q209" s="56">
        <f>+C209-15018.5</f>
        <v>40985.834060000001</v>
      </c>
      <c r="R209" s="51"/>
      <c r="S209" s="21">
        <f>G209-O209</f>
        <v>3.9438377740578824E-3</v>
      </c>
      <c r="T209" s="21">
        <f>U$2+U$3*F209+U$4*F209^2+U$5*SIN(RADIANS(U$6*F209+U$7))</f>
        <v>6.3085297589503021E-3</v>
      </c>
      <c r="U209" s="21">
        <f>+(T209-S209)^2</f>
        <v>5.5917681834144514E-6</v>
      </c>
    </row>
    <row r="210" spans="1:21" s="21" customFormat="1" ht="12.95" customHeight="1" x14ac:dyDescent="0.2">
      <c r="A210" s="11" t="s">
        <v>1</v>
      </c>
      <c r="B210" s="12" t="s">
        <v>103</v>
      </c>
      <c r="C210" s="11">
        <v>56210.902399999999</v>
      </c>
      <c r="D210" s="11">
        <v>6.9999999999999999E-4</v>
      </c>
      <c r="E210" s="55">
        <f>+(C210-C$7)/C$8</f>
        <v>4913.0133234349214</v>
      </c>
      <c r="F210" s="20">
        <f>ROUND(2*E210,0)/2</f>
        <v>4913</v>
      </c>
      <c r="G210" s="20">
        <f>+C210-(C$7+F210*C$8)</f>
        <v>1.6579349998210091E-2</v>
      </c>
      <c r="H210" s="20"/>
      <c r="I210" s="20"/>
      <c r="K210" s="20">
        <f>G210</f>
        <v>1.6579349998210091E-2</v>
      </c>
      <c r="L210" s="20"/>
      <c r="M210" s="20"/>
      <c r="N210" s="20"/>
      <c r="O210" s="20">
        <f>+C$11+C$12*F210</f>
        <v>1.0700482858641818E-2</v>
      </c>
      <c r="P210" s="20">
        <f ca="1">+D$11+D$12*$F210</f>
        <v>1.3430396478494176E-2</v>
      </c>
      <c r="Q210" s="56">
        <f>+C210-15018.5</f>
        <v>41192.402399999999</v>
      </c>
      <c r="R210" s="51"/>
      <c r="S210" s="21">
        <f>G210-O210</f>
        <v>5.878867139568273E-3</v>
      </c>
      <c r="T210" s="21">
        <f>U$2+U$3*F210+U$4*F210^2+U$5*SIN(RADIANS(U$6*F210+U$7))</f>
        <v>7.6457722268294956E-3</v>
      </c>
      <c r="U210" s="21">
        <f>+(T210-S210)^2</f>
        <v>3.1219535873895888E-6</v>
      </c>
    </row>
    <row r="211" spans="1:21" s="21" customFormat="1" ht="12.95" customHeight="1" x14ac:dyDescent="0.2">
      <c r="A211" s="52" t="s">
        <v>173</v>
      </c>
      <c r="B211" s="52" t="s">
        <v>27</v>
      </c>
      <c r="C211" s="53">
        <v>56210.902679999999</v>
      </c>
      <c r="D211" s="53">
        <v>4.8000000000000001E-4</v>
      </c>
      <c r="E211" s="55">
        <f>+(C211-C$7)/C$8</f>
        <v>4913.0135484474695</v>
      </c>
      <c r="F211" s="20">
        <f>ROUND(2*E211,0)/2</f>
        <v>4913</v>
      </c>
      <c r="G211" s="20">
        <f>+C211-(C$7+F211*C$8)</f>
        <v>1.6859349998412654E-2</v>
      </c>
      <c r="H211" s="20"/>
      <c r="I211" s="20"/>
      <c r="K211" s="20">
        <f>G211</f>
        <v>1.6859349998412654E-2</v>
      </c>
      <c r="L211" s="20"/>
      <c r="M211" s="20"/>
      <c r="N211" s="20"/>
      <c r="O211" s="20">
        <f>+C$11+C$12*F211</f>
        <v>1.0700482858641818E-2</v>
      </c>
      <c r="P211" s="20">
        <f ca="1">+D$11+D$12*$F211</f>
        <v>1.3430396478494176E-2</v>
      </c>
      <c r="Q211" s="56">
        <f>+C211-15018.5</f>
        <v>41192.402679999999</v>
      </c>
      <c r="R211" s="51"/>
      <c r="S211" s="21">
        <f>G211-O211</f>
        <v>6.1588671397708357E-3</v>
      </c>
      <c r="T211" s="21">
        <f>U$2+U$3*F211+U$4*F211^2+U$5*SIN(RADIANS(U$6*F211+U$7))</f>
        <v>7.6457722268294956E-3</v>
      </c>
      <c r="U211" s="21">
        <f>+(T211-S211)^2</f>
        <v>2.2108867379209213E-6</v>
      </c>
    </row>
    <row r="212" spans="1:21" s="21" customFormat="1" ht="12.95" customHeight="1" x14ac:dyDescent="0.2">
      <c r="A212" s="55" t="s">
        <v>149</v>
      </c>
      <c r="B212" s="61" t="s">
        <v>103</v>
      </c>
      <c r="C212" s="62">
        <v>56229.567799999997</v>
      </c>
      <c r="D212" s="62">
        <v>2.0000000000000001E-4</v>
      </c>
      <c r="E212" s="55">
        <f>+(C212-C$7)/C$8</f>
        <v>4928.0131420185535</v>
      </c>
      <c r="F212" s="20">
        <f>ROUND(2*E212,0)/2</f>
        <v>4928</v>
      </c>
      <c r="G212" s="20">
        <f>+C212-(C$7+F212*C$8)</f>
        <v>1.635359999636421E-2</v>
      </c>
      <c r="H212" s="20"/>
      <c r="I212" s="20"/>
      <c r="J212" s="20"/>
      <c r="K212" s="20">
        <f>G212</f>
        <v>1.635359999636421E-2</v>
      </c>
      <c r="L212" s="20"/>
      <c r="M212" s="20"/>
      <c r="O212" s="20">
        <f>+C$11+C$12*F212</f>
        <v>1.0713736228937194E-2</v>
      </c>
      <c r="P212" s="20">
        <f ca="1">+D$11+D$12*$F212</f>
        <v>1.3521388906082409E-2</v>
      </c>
      <c r="Q212" s="56">
        <f>+C212-15018.5</f>
        <v>41211.067799999997</v>
      </c>
      <c r="R212" s="51"/>
      <c r="S212" s="21">
        <f>G212-O212</f>
        <v>5.6398637674270162E-3</v>
      </c>
      <c r="T212" s="21">
        <f>U$2+U$3*F212+U$4*F212^2+U$5*SIN(RADIANS(U$6*F212+U$7))</f>
        <v>7.7745297898600338E-3</v>
      </c>
      <c r="U212" s="21">
        <f>+(T212-S212)^2</f>
        <v>4.5567990273300008E-6</v>
      </c>
    </row>
    <row r="213" spans="1:21" s="21" customFormat="1" ht="12.95" customHeight="1" x14ac:dyDescent="0.2">
      <c r="A213" s="55" t="s">
        <v>148</v>
      </c>
      <c r="B213" s="61" t="s">
        <v>103</v>
      </c>
      <c r="C213" s="62">
        <v>56269.38781</v>
      </c>
      <c r="D213" s="62">
        <v>1E-4</v>
      </c>
      <c r="E213" s="55">
        <f>+(C213-C$7)/C$8</f>
        <v>4960.0131487689323</v>
      </c>
      <c r="F213" s="20">
        <f>ROUND(2*E213,0)/2</f>
        <v>4960</v>
      </c>
      <c r="G213" s="20">
        <f>+C213-(C$7+F213*C$8)</f>
        <v>1.6361999994842336E-2</v>
      </c>
      <c r="H213" s="20"/>
      <c r="I213" s="20"/>
      <c r="K213" s="20">
        <f>G213</f>
        <v>1.6361999994842336E-2</v>
      </c>
      <c r="L213" s="20"/>
      <c r="M213" s="20"/>
      <c r="N213" s="20"/>
      <c r="O213" s="20">
        <f>+C$11+C$12*F213</f>
        <v>1.0742010085567327E-2</v>
      </c>
      <c r="P213" s="20">
        <f ca="1">+D$11+D$12*$F213</f>
        <v>1.3715506084937313E-2</v>
      </c>
      <c r="Q213" s="56">
        <f>+C213-15018.5</f>
        <v>41250.88781</v>
      </c>
      <c r="R213" s="51"/>
      <c r="S213" s="21">
        <f>G213-O213</f>
        <v>5.6199899092750083E-3</v>
      </c>
      <c r="T213" s="21">
        <f>U$2+U$3*F213+U$4*F213^2+U$5*SIN(RADIANS(U$6*F213+U$7))</f>
        <v>8.0529441700841024E-3</v>
      </c>
      <c r="U213" s="21">
        <f>+(T213-S213)^2</f>
        <v>5.9192664351891252E-6</v>
      </c>
    </row>
    <row r="214" spans="1:21" s="21" customFormat="1" ht="12.95" customHeight="1" x14ac:dyDescent="0.2">
      <c r="A214" s="55" t="s">
        <v>150</v>
      </c>
      <c r="B214" s="61" t="s">
        <v>103</v>
      </c>
      <c r="C214" s="62">
        <v>56311.6973</v>
      </c>
      <c r="D214" s="62">
        <v>1E-4</v>
      </c>
      <c r="E214" s="55">
        <f>+(C214-C$7)/C$8</f>
        <v>4994.0137420788024</v>
      </c>
      <c r="F214" s="20">
        <f>ROUND(2*E214,0)/2</f>
        <v>4994</v>
      </c>
      <c r="G214" s="20">
        <f>+C214-(C$7+F214*C$8)</f>
        <v>1.7100299999583513E-2</v>
      </c>
      <c r="H214" s="20"/>
      <c r="I214" s="20"/>
      <c r="J214" s="20"/>
      <c r="K214" s="20">
        <f>G214</f>
        <v>1.7100299999583513E-2</v>
      </c>
      <c r="L214" s="20"/>
      <c r="M214" s="20"/>
      <c r="O214" s="20">
        <f>+C$11+C$12*F214</f>
        <v>1.0772051058236844E-2</v>
      </c>
      <c r="P214" s="20">
        <f ca="1">+D$11+D$12*$F214</f>
        <v>1.3921755587470646E-2</v>
      </c>
      <c r="Q214" s="56">
        <f>+C214-15018.5</f>
        <v>41293.1973</v>
      </c>
      <c r="R214" s="51"/>
      <c r="S214" s="21">
        <f>G214-O214</f>
        <v>6.3282489413466689E-3</v>
      </c>
      <c r="T214" s="21">
        <f>U$2+U$3*F214+U$4*F214^2+U$5*SIN(RADIANS(U$6*F214+U$7))</f>
        <v>8.3539449780277702E-3</v>
      </c>
      <c r="U214" s="21">
        <f>+(T214-S214)^2</f>
        <v>4.1034444330255221E-6</v>
      </c>
    </row>
    <row r="215" spans="1:21" s="21" customFormat="1" ht="12.95" customHeight="1" x14ac:dyDescent="0.2">
      <c r="A215" s="55" t="s">
        <v>166</v>
      </c>
      <c r="B215" s="61" t="s">
        <v>103</v>
      </c>
      <c r="C215" s="62">
        <v>56336.584799999997</v>
      </c>
      <c r="D215" s="62">
        <v>1E-4</v>
      </c>
      <c r="E215" s="55">
        <f>+(C215-C$7)/C$8</f>
        <v>5014.0137412751847</v>
      </c>
      <c r="F215" s="20">
        <f>ROUND(2*E215,0)/2</f>
        <v>5014</v>
      </c>
      <c r="G215" s="20">
        <f>+C215-(C$7+F215*C$8)</f>
        <v>1.7099299991969019E-2</v>
      </c>
      <c r="H215" s="20"/>
      <c r="I215" s="20"/>
      <c r="K215" s="20">
        <f>G215</f>
        <v>1.7099299991969019E-2</v>
      </c>
      <c r="L215" s="20"/>
      <c r="M215" s="20"/>
      <c r="N215" s="20"/>
      <c r="O215" s="20">
        <f>+C$11+C$12*F215</f>
        <v>1.0789722218630678E-2</v>
      </c>
      <c r="P215" s="20">
        <f ca="1">+D$11+D$12*$F215</f>
        <v>1.404307882425496E-2</v>
      </c>
      <c r="Q215" s="56">
        <f>+C215-15018.5</f>
        <v>41318.084799999997</v>
      </c>
      <c r="R215" s="51"/>
      <c r="S215" s="21">
        <f>G215-O215</f>
        <v>6.3095777733383415E-3</v>
      </c>
      <c r="T215" s="21">
        <f>U$2+U$3*F215+U$4*F215^2+U$5*SIN(RADIANS(U$6*F215+U$7))</f>
        <v>8.533303091779517E-3</v>
      </c>
      <c r="U215" s="21">
        <f>+(T215-S215)^2</f>
        <v>4.9449542918763077E-6</v>
      </c>
    </row>
    <row r="216" spans="1:21" s="21" customFormat="1" ht="12.95" customHeight="1" x14ac:dyDescent="0.2">
      <c r="A216" s="52" t="s">
        <v>173</v>
      </c>
      <c r="B216" s="52" t="s">
        <v>27</v>
      </c>
      <c r="C216" s="53">
        <v>56336.584869999999</v>
      </c>
      <c r="D216" s="53">
        <v>1.1E-4</v>
      </c>
      <c r="E216" s="55">
        <f>+(C216-C$7)/C$8</f>
        <v>5014.0137975283224</v>
      </c>
      <c r="F216" s="20">
        <f>ROUND(2*E216,0)/2</f>
        <v>5014</v>
      </c>
      <c r="G216" s="20">
        <f>+C216-(C$7+F216*C$8)</f>
        <v>1.7169299993838649E-2</v>
      </c>
      <c r="H216" s="20"/>
      <c r="I216" s="20"/>
      <c r="K216" s="20">
        <f>G216</f>
        <v>1.7169299993838649E-2</v>
      </c>
      <c r="L216" s="20"/>
      <c r="M216" s="20"/>
      <c r="N216" s="20"/>
      <c r="O216" s="20">
        <f>+C$11+C$12*F216</f>
        <v>1.0789722218630678E-2</v>
      </c>
      <c r="P216" s="20">
        <f ca="1">+D$11+D$12*$F216</f>
        <v>1.404307882425496E-2</v>
      </c>
      <c r="Q216" s="56">
        <f>+C216-15018.5</f>
        <v>41318.084869999999</v>
      </c>
      <c r="R216" s="51"/>
      <c r="S216" s="21">
        <f>G216-O216</f>
        <v>6.3795777752079716E-3</v>
      </c>
      <c r="T216" s="21">
        <f>U$2+U$3*F216+U$4*F216^2+U$5*SIN(RADIANS(U$6*F216+U$7))</f>
        <v>8.533303091779517E-3</v>
      </c>
      <c r="U216" s="21">
        <f>+(T216-S216)^2</f>
        <v>4.6385327392412036E-6</v>
      </c>
    </row>
    <row r="217" spans="1:21" s="21" customFormat="1" ht="12.95" customHeight="1" x14ac:dyDescent="0.2">
      <c r="A217" s="52" t="s">
        <v>173</v>
      </c>
      <c r="B217" s="52" t="s">
        <v>27</v>
      </c>
      <c r="C217" s="53">
        <v>56566.796289999998</v>
      </c>
      <c r="D217" s="53">
        <v>8.0000000000000007E-5</v>
      </c>
      <c r="E217" s="55">
        <f>+(C217-C$7)/C$8</f>
        <v>5199.0154334900844</v>
      </c>
      <c r="F217" s="20">
        <f>ROUND(2*E217,0)/2</f>
        <v>5199</v>
      </c>
      <c r="G217" s="20">
        <f>+C217-(C$7+F217*C$8)</f>
        <v>1.9205049997253809E-2</v>
      </c>
      <c r="H217" s="20"/>
      <c r="I217" s="20"/>
      <c r="K217" s="20">
        <f>G217</f>
        <v>1.9205049997253809E-2</v>
      </c>
      <c r="L217" s="20"/>
      <c r="M217" s="20"/>
      <c r="N217" s="20"/>
      <c r="O217" s="20">
        <f>+C$11+C$12*F217</f>
        <v>1.0953180452273635E-2</v>
      </c>
      <c r="P217" s="20">
        <f ca="1">+D$11+D$12*$F217</f>
        <v>1.5165318764509866E-2</v>
      </c>
      <c r="Q217" s="56">
        <f>+C217-15018.5</f>
        <v>41548.296289999998</v>
      </c>
      <c r="R217" s="51"/>
      <c r="S217" s="21">
        <f>G217-O217</f>
        <v>8.2518695449801741E-3</v>
      </c>
      <c r="T217" s="21">
        <f>U$2+U$3*F217+U$4*F217^2+U$5*SIN(RADIANS(U$6*F217+U$7))</f>
        <v>1.0253517454001566E-2</v>
      </c>
      <c r="U217" s="21">
        <f>+(T217-S217)^2</f>
        <v>4.0065943516897095E-6</v>
      </c>
    </row>
    <row r="218" spans="1:21" s="21" customFormat="1" ht="12.95" customHeight="1" x14ac:dyDescent="0.2">
      <c r="A218" s="55" t="s">
        <v>169</v>
      </c>
      <c r="B218" s="61" t="s">
        <v>103</v>
      </c>
      <c r="C218" s="62">
        <v>56566.796300000002</v>
      </c>
      <c r="D218" s="62">
        <v>1E-4</v>
      </c>
      <c r="E218" s="55">
        <f>+(C218-C$7)/C$8</f>
        <v>5199.0154415262496</v>
      </c>
      <c r="F218" s="20">
        <f>ROUND(2*E218,0)/2</f>
        <v>5199</v>
      </c>
      <c r="G218" s="20">
        <f>+C218-(C$7+F218*C$8)</f>
        <v>1.9215050000639167E-2</v>
      </c>
      <c r="H218" s="20"/>
      <c r="I218" s="20"/>
      <c r="K218" s="20">
        <f>G218</f>
        <v>1.9215050000639167E-2</v>
      </c>
      <c r="L218" s="20"/>
      <c r="M218" s="20"/>
      <c r="N218" s="20"/>
      <c r="O218" s="20">
        <f>+C$11+C$12*F218</f>
        <v>1.0953180452273635E-2</v>
      </c>
      <c r="P218" s="20">
        <f ca="1">+D$11+D$12*$F218</f>
        <v>1.5165318764509866E-2</v>
      </c>
      <c r="Q218" s="56">
        <f>+C218-15018.5</f>
        <v>41548.296300000002</v>
      </c>
      <c r="R218" s="51"/>
      <c r="S218" s="21">
        <f>G218-O218</f>
        <v>8.2618695483655316E-3</v>
      </c>
      <c r="T218" s="21">
        <f>U$2+U$3*F218+U$4*F218^2+U$5*SIN(RADIANS(U$6*F218+U$7))</f>
        <v>1.0253517454001566E-2</v>
      </c>
      <c r="U218" s="21">
        <f>+(T218-S218)^2</f>
        <v>3.9666613800244011E-6</v>
      </c>
    </row>
    <row r="219" spans="1:21" s="21" customFormat="1" ht="12.95" customHeight="1" x14ac:dyDescent="0.2">
      <c r="A219" s="63" t="s">
        <v>171</v>
      </c>
      <c r="B219" s="64" t="s">
        <v>103</v>
      </c>
      <c r="C219" s="63">
        <v>56725.459499999997</v>
      </c>
      <c r="D219" s="63">
        <v>6.8999999999999999E-3</v>
      </c>
      <c r="E219" s="55">
        <f>+(C219-C$7)/C$8</f>
        <v>5326.5197658856905</v>
      </c>
      <c r="F219" s="20">
        <f>ROUND(2*E219,0)/2</f>
        <v>5326.5</v>
      </c>
      <c r="G219" s="20">
        <f>+C219-(C$7+F219*C$8)</f>
        <v>2.459617499698652E-2</v>
      </c>
      <c r="H219" s="20"/>
      <c r="I219" s="20"/>
      <c r="K219" s="20">
        <f>G219</f>
        <v>2.459617499698652E-2</v>
      </c>
      <c r="L219" s="20"/>
      <c r="M219" s="20"/>
      <c r="N219" s="20"/>
      <c r="O219" s="20">
        <f>+C$11+C$12*F219</f>
        <v>1.1065834099784323E-2</v>
      </c>
      <c r="P219" s="20">
        <f ca="1">+D$11+D$12*$F219</f>
        <v>1.5938754399009863E-2</v>
      </c>
      <c r="Q219" s="56">
        <f>+C219-15018.5</f>
        <v>41706.959499999997</v>
      </c>
      <c r="R219" s="51"/>
      <c r="S219" s="21">
        <f>G219-O219</f>
        <v>1.3530340897202196E-2</v>
      </c>
      <c r="T219" s="21">
        <f>U$2+U$3*F219+U$4*F219^2+U$5*SIN(RADIANS(U$6*F219+U$7))</f>
        <v>1.1474216335584446E-2</v>
      </c>
      <c r="U219" s="21">
        <f>+(T219-S219)^2</f>
        <v>4.2276482128877845E-6</v>
      </c>
    </row>
    <row r="220" spans="1:21" s="21" customFormat="1" ht="12.95" customHeight="1" x14ac:dyDescent="0.2">
      <c r="A220" s="52" t="s">
        <v>173</v>
      </c>
      <c r="B220" s="52" t="s">
        <v>27</v>
      </c>
      <c r="C220" s="53">
        <v>56953.799890000002</v>
      </c>
      <c r="D220" s="53">
        <v>2.0000000000000002E-5</v>
      </c>
      <c r="E220" s="55">
        <f>+(C220-C$7)/C$8</f>
        <v>5510.0178117521718</v>
      </c>
      <c r="F220" s="20">
        <f>ROUND(2*E220,0)/2</f>
        <v>5510</v>
      </c>
      <c r="G220" s="20">
        <f>+C220-(C$7+F220*C$8)</f>
        <v>2.2164499998325482E-2</v>
      </c>
      <c r="H220" s="20"/>
      <c r="I220" s="20"/>
      <c r="K220" s="20">
        <f>G220</f>
        <v>2.2164499998325482E-2</v>
      </c>
      <c r="L220" s="20"/>
      <c r="M220" s="20"/>
      <c r="N220" s="20"/>
      <c r="O220" s="20">
        <f>+C$11+C$12*F220</f>
        <v>1.1227966996397745E-2</v>
      </c>
      <c r="P220" s="20">
        <f ca="1">+D$11+D$12*$F220</f>
        <v>1.7051895096505943E-2</v>
      </c>
      <c r="Q220" s="56">
        <f>+C220-15018.5</f>
        <v>41935.299890000002</v>
      </c>
      <c r="R220" s="51"/>
      <c r="S220" s="21">
        <f>G220-O220</f>
        <v>1.0936533001927738E-2</v>
      </c>
      <c r="T220" s="21">
        <f>U$2+U$3*F220+U$4*F220^2+U$5*SIN(RADIANS(U$6*F220+U$7))</f>
        <v>1.3218655633885268E-2</v>
      </c>
      <c r="U220" s="21">
        <f>+(T220-S220)^2</f>
        <v>5.2080837072927672E-6</v>
      </c>
    </row>
    <row r="221" spans="1:21" s="21" customFormat="1" ht="12.95" customHeight="1" x14ac:dyDescent="0.2">
      <c r="A221" s="11" t="s">
        <v>1</v>
      </c>
      <c r="B221" s="12" t="s">
        <v>103</v>
      </c>
      <c r="C221" s="11">
        <v>56953.8004</v>
      </c>
      <c r="D221" s="11">
        <v>1E-4</v>
      </c>
      <c r="E221" s="55">
        <f>+(C221-C$7)/C$8</f>
        <v>5510.0182215964533</v>
      </c>
      <c r="F221" s="20">
        <f>ROUND(2*E221,0)/2</f>
        <v>5510</v>
      </c>
      <c r="G221" s="20">
        <f>+C221-(C$7+F221*C$8)</f>
        <v>2.2674499996355735E-2</v>
      </c>
      <c r="H221" s="20"/>
      <c r="I221" s="20"/>
      <c r="K221" s="20">
        <f>G221</f>
        <v>2.2674499996355735E-2</v>
      </c>
      <c r="L221" s="20"/>
      <c r="M221" s="20"/>
      <c r="N221" s="20"/>
      <c r="O221" s="20">
        <f>+C$11+C$12*F221</f>
        <v>1.1227966996397745E-2</v>
      </c>
      <c r="P221" s="20">
        <f ca="1">+D$11+D$12*$F221</f>
        <v>1.7051895096505943E-2</v>
      </c>
      <c r="Q221" s="56">
        <f>+C221-15018.5</f>
        <v>41935.3004</v>
      </c>
      <c r="R221" s="51"/>
      <c r="S221" s="21">
        <f>G221-O221</f>
        <v>1.144653299995799E-2</v>
      </c>
      <c r="T221" s="21">
        <f>U$2+U$3*F221+U$4*F221^2+U$5*SIN(RADIANS(U$6*F221+U$7))</f>
        <v>1.3218655633885268E-2</v>
      </c>
      <c r="U221" s="21">
        <f>+(T221-S221)^2</f>
        <v>3.1404186296773534E-6</v>
      </c>
    </row>
    <row r="222" spans="1:21" s="21" customFormat="1" ht="12.95" customHeight="1" x14ac:dyDescent="0.2">
      <c r="A222" s="11" t="s">
        <v>2</v>
      </c>
      <c r="B222" s="12" t="s">
        <v>103</v>
      </c>
      <c r="C222" s="11">
        <v>56953.8004</v>
      </c>
      <c r="D222" s="11">
        <v>1E-4</v>
      </c>
      <c r="E222" s="55">
        <f>+(C222-C$7)/C$8</f>
        <v>5510.0182215964533</v>
      </c>
      <c r="F222" s="20">
        <f>ROUND(2*E222,0)/2</f>
        <v>5510</v>
      </c>
      <c r="G222" s="20">
        <f>+C222-(C$7+F222*C$8)</f>
        <v>2.2674499996355735E-2</v>
      </c>
      <c r="H222" s="20"/>
      <c r="I222" s="20"/>
      <c r="K222" s="20">
        <f>G222</f>
        <v>2.2674499996355735E-2</v>
      </c>
      <c r="L222" s="20"/>
      <c r="M222" s="20"/>
      <c r="N222" s="20"/>
      <c r="O222" s="20">
        <f>+C$11+C$12*F222</f>
        <v>1.1227966996397745E-2</v>
      </c>
      <c r="P222" s="20">
        <f ca="1">+D$11+D$12*$F222</f>
        <v>1.7051895096505943E-2</v>
      </c>
      <c r="Q222" s="56">
        <f>+C222-15018.5</f>
        <v>41935.3004</v>
      </c>
      <c r="R222" s="51"/>
      <c r="S222" s="21">
        <f>G222-O222</f>
        <v>1.144653299995799E-2</v>
      </c>
      <c r="T222" s="21">
        <f>U$2+U$3*F222+U$4*F222^2+U$5*SIN(RADIANS(U$6*F222+U$7))</f>
        <v>1.3218655633885268E-2</v>
      </c>
      <c r="U222" s="21">
        <f>+(T222-S222)^2</f>
        <v>3.1404186296773534E-6</v>
      </c>
    </row>
    <row r="223" spans="1:21" s="21" customFormat="1" ht="12.95" customHeight="1" x14ac:dyDescent="0.2">
      <c r="A223" s="62" t="s">
        <v>172</v>
      </c>
      <c r="B223" s="61" t="s">
        <v>95</v>
      </c>
      <c r="C223" s="62">
        <v>57326.488299999997</v>
      </c>
      <c r="D223" s="62">
        <v>2.0000000000000001E-4</v>
      </c>
      <c r="E223" s="55">
        <f>+(C223-C$7)/C$8</f>
        <v>5809.5162708381167</v>
      </c>
      <c r="F223" s="20">
        <f>ROUND(2*E223,0)/2</f>
        <v>5809.5</v>
      </c>
      <c r="G223" s="20">
        <f>+C223-(C$7+F223*C$8)</f>
        <v>2.0247024993295781E-2</v>
      </c>
      <c r="H223" s="20"/>
      <c r="I223" s="20"/>
      <c r="K223" s="20">
        <f>G223</f>
        <v>2.0247024993295781E-2</v>
      </c>
      <c r="L223" s="20"/>
      <c r="M223" s="20"/>
      <c r="N223" s="20"/>
      <c r="O223" s="20">
        <f>+C$11+C$12*F223</f>
        <v>1.1492592623295399E-2</v>
      </c>
      <c r="P223" s="20">
        <f ca="1">+D$11+D$12*$F223</f>
        <v>1.8868710567351048E-2</v>
      </c>
      <c r="Q223" s="56">
        <f>+C223-15018.5</f>
        <v>42307.988299999997</v>
      </c>
      <c r="R223" s="51"/>
      <c r="S223" s="21">
        <f>G223-O223</f>
        <v>8.7544323700003823E-3</v>
      </c>
      <c r="T223" s="21">
        <f>U$2+U$3*F223+U$4*F223^2+U$5*SIN(RADIANS(U$6*F223+U$7))</f>
        <v>1.5842343184668723E-2</v>
      </c>
      <c r="U223" s="21">
        <f>+(T223-S223)^2</f>
        <v>5.0238479716692425E-5</v>
      </c>
    </row>
    <row r="224" spans="1:21" s="21" customFormat="1" ht="12.95" customHeight="1" x14ac:dyDescent="0.2">
      <c r="A224" s="11" t="s">
        <v>3</v>
      </c>
      <c r="B224" s="12" t="s">
        <v>103</v>
      </c>
      <c r="C224" s="11">
        <v>57330.847300000001</v>
      </c>
      <c r="D224" s="11">
        <v>1E-4</v>
      </c>
      <c r="E224" s="55">
        <f>+(C224-C$7)/C$8</f>
        <v>5813.0192340323756</v>
      </c>
      <c r="F224" s="20">
        <f>ROUND(2*E224,0)/2</f>
        <v>5813</v>
      </c>
      <c r="G224" s="20">
        <f>+C224-(C$7+F224*C$8)</f>
        <v>2.3934349999763072E-2</v>
      </c>
      <c r="H224" s="20"/>
      <c r="I224" s="20"/>
      <c r="K224" s="20">
        <f>G224</f>
        <v>2.3934349999763072E-2</v>
      </c>
      <c r="L224" s="20"/>
      <c r="M224" s="20"/>
      <c r="N224" s="20"/>
      <c r="O224" s="20">
        <f>+C$11+C$12*F224</f>
        <v>1.149568507636432E-2</v>
      </c>
      <c r="P224" s="20">
        <f ca="1">+D$11+D$12*$F224</f>
        <v>1.8889942133788303E-2</v>
      </c>
      <c r="Q224" s="56">
        <f>+C224-15018.5</f>
        <v>42312.347300000001</v>
      </c>
      <c r="R224" s="51"/>
      <c r="S224" s="21">
        <f>G224-O224</f>
        <v>1.2438664923398752E-2</v>
      </c>
      <c r="T224" s="21">
        <f>U$2+U$3*F224+U$4*F224^2+U$5*SIN(RADIANS(U$6*F224+U$7))</f>
        <v>1.5870288579036548E-2</v>
      </c>
      <c r="U224" s="21">
        <f>+(T224-S224)^2</f>
        <v>1.1776040913932909E-5</v>
      </c>
    </row>
    <row r="225" spans="1:21" s="21" customFormat="1" ht="12.95" customHeight="1" x14ac:dyDescent="0.2">
      <c r="A225" s="52" t="s">
        <v>173</v>
      </c>
      <c r="B225" s="52" t="s">
        <v>27</v>
      </c>
      <c r="C225" s="53">
        <v>57330.847990000002</v>
      </c>
      <c r="D225" s="53">
        <v>1.2999999999999999E-4</v>
      </c>
      <c r="E225" s="55">
        <f>+(C225-C$7)/C$8</f>
        <v>5813.019788527582</v>
      </c>
      <c r="F225" s="20">
        <f>ROUND(2*E225,0)/2</f>
        <v>5813</v>
      </c>
      <c r="G225" s="20">
        <f>+C225-(C$7+F225*C$8)</f>
        <v>2.4624350000522099E-2</v>
      </c>
      <c r="H225" s="20"/>
      <c r="I225" s="20"/>
      <c r="K225" s="20">
        <f>G225</f>
        <v>2.4624350000522099E-2</v>
      </c>
      <c r="L225" s="20"/>
      <c r="M225" s="20"/>
      <c r="N225" s="20"/>
      <c r="O225" s="20">
        <f>+C$11+C$12*F225</f>
        <v>1.149568507636432E-2</v>
      </c>
      <c r="P225" s="20">
        <f ca="1">+D$11+D$12*$F225</f>
        <v>1.8889942133788303E-2</v>
      </c>
      <c r="Q225" s="56">
        <f>+C225-15018.5</f>
        <v>42312.347990000002</v>
      </c>
      <c r="R225" s="51"/>
      <c r="S225" s="21">
        <f>G225-O225</f>
        <v>1.312866492415778E-2</v>
      </c>
      <c r="T225" s="21">
        <f>U$2+U$3*F225+U$4*F225^2+U$5*SIN(RADIANS(U$6*F225+U$7))</f>
        <v>1.5870288579036548E-2</v>
      </c>
      <c r="U225" s="21">
        <f>+(T225-S225)^2</f>
        <v>7.5165002649908135E-6</v>
      </c>
    </row>
    <row r="226" spans="1:21" s="21" customFormat="1" ht="12.95" customHeight="1" x14ac:dyDescent="0.2">
      <c r="A226" s="11" t="s">
        <v>4</v>
      </c>
      <c r="B226" s="12" t="s">
        <v>103</v>
      </c>
      <c r="C226" s="11">
        <v>57696.695500000002</v>
      </c>
      <c r="D226" s="11">
        <v>1E-4</v>
      </c>
      <c r="E226" s="55">
        <f>+(C226-C$7)/C$8</f>
        <v>6107.0207892708868</v>
      </c>
      <c r="F226" s="20">
        <f>ROUND(2*E226,0)/2</f>
        <v>6107</v>
      </c>
      <c r="G226" s="20">
        <f>+C226-(C$7+F226*C$8)</f>
        <v>2.5869650002277922E-2</v>
      </c>
      <c r="H226" s="20"/>
      <c r="I226" s="20"/>
      <c r="K226" s="20">
        <f>G226</f>
        <v>2.5869650002277922E-2</v>
      </c>
      <c r="L226" s="20"/>
      <c r="M226" s="20"/>
      <c r="N226" s="20"/>
      <c r="O226" s="20">
        <f>+C$11+C$12*F226</f>
        <v>1.1755451134153671E-2</v>
      </c>
      <c r="P226" s="20">
        <f ca="1">+D$11+D$12*$F226</f>
        <v>2.0673393714517718E-2</v>
      </c>
      <c r="Q226" s="56">
        <f>+C226-15018.5</f>
        <v>42678.195500000002</v>
      </c>
      <c r="R226" s="51"/>
      <c r="S226" s="21">
        <f>G226-O226</f>
        <v>1.4114198868124251E-2</v>
      </c>
      <c r="T226" s="21">
        <f>U$2+U$3*F226+U$4*F226^2+U$5*SIN(RADIANS(U$6*F226+U$7))</f>
        <v>1.7894487185148179E-2</v>
      </c>
      <c r="U226" s="21">
        <f>+(T226-S226)^2</f>
        <v>1.4290579759827599E-5</v>
      </c>
    </row>
    <row r="227" spans="1:21" s="21" customFormat="1" ht="12.95" customHeight="1" x14ac:dyDescent="0.2">
      <c r="A227" s="52" t="s">
        <v>173</v>
      </c>
      <c r="B227" s="52" t="s">
        <v>27</v>
      </c>
      <c r="C227" s="53">
        <v>57696.695959999997</v>
      </c>
      <c r="D227" s="53">
        <v>1.2999999999999999E-4</v>
      </c>
      <c r="E227" s="55">
        <f>+(C227-C$7)/C$8</f>
        <v>6107.0211589343544</v>
      </c>
      <c r="F227" s="20">
        <f>ROUND(2*E227,0)/2</f>
        <v>6107</v>
      </c>
      <c r="G227" s="20">
        <f>+C227-(C$7+F227*C$8)</f>
        <v>2.6329649997933302E-2</v>
      </c>
      <c r="H227" s="20"/>
      <c r="I227" s="20"/>
      <c r="K227" s="20">
        <f>G227</f>
        <v>2.6329649997933302E-2</v>
      </c>
      <c r="L227" s="20"/>
      <c r="M227" s="20"/>
      <c r="N227" s="20"/>
      <c r="O227" s="20">
        <f>+C$11+C$12*F227</f>
        <v>1.1755451134153671E-2</v>
      </c>
      <c r="P227" s="20">
        <f ca="1">+D$11+D$12*$F227</f>
        <v>2.0673393714517718E-2</v>
      </c>
      <c r="Q227" s="56">
        <f>+C227-15018.5</f>
        <v>42678.195959999997</v>
      </c>
      <c r="R227" s="51"/>
      <c r="S227" s="21">
        <f>G227-O227</f>
        <v>1.4574198863779631E-2</v>
      </c>
      <c r="T227" s="21">
        <f>U$2+U$3*F227+U$4*F227^2+U$5*SIN(RADIANS(U$6*F227+U$7))</f>
        <v>1.7894487185148179E-2</v>
      </c>
      <c r="U227" s="21">
        <f>+(T227-S227)^2</f>
        <v>1.1024314537016367E-5</v>
      </c>
    </row>
    <row r="228" spans="1:21" s="21" customFormat="1" ht="12.95" customHeight="1" x14ac:dyDescent="0.2">
      <c r="A228" s="52" t="s">
        <v>173</v>
      </c>
      <c r="B228" s="52" t="s">
        <v>27</v>
      </c>
      <c r="C228" s="53">
        <v>57711.626989999997</v>
      </c>
      <c r="D228" s="53">
        <v>1.1E-4</v>
      </c>
      <c r="E228" s="55">
        <f>+(C228-C$7)/C$8</f>
        <v>6119.0199771363104</v>
      </c>
      <c r="F228" s="20">
        <f>ROUND(2*E228,0)/2</f>
        <v>6119</v>
      </c>
      <c r="G228" s="20">
        <f>+C228-(C$7+F228*C$8)</f>
        <v>2.485904999775812E-2</v>
      </c>
      <c r="H228" s="20"/>
      <c r="I228" s="20"/>
      <c r="K228" s="20">
        <f>G228</f>
        <v>2.485904999775812E-2</v>
      </c>
      <c r="L228" s="20"/>
      <c r="M228" s="20"/>
      <c r="N228" s="20"/>
      <c r="O228" s="20">
        <f>+C$11+C$12*F228</f>
        <v>1.1766053830389971E-2</v>
      </c>
      <c r="P228" s="20">
        <f ca="1">+D$11+D$12*$F228</f>
        <v>2.0746187656588307E-2</v>
      </c>
      <c r="Q228" s="56">
        <f>+C228-15018.5</f>
        <v>42693.126989999997</v>
      </c>
      <c r="R228" s="51"/>
      <c r="S228" s="21">
        <f>G228-O228</f>
        <v>1.309299616736815E-2</v>
      </c>
      <c r="T228" s="21">
        <f>U$2+U$3*F228+U$4*F228^2+U$5*SIN(RADIANS(U$6*F228+U$7))</f>
        <v>1.7961597218541646E-2</v>
      </c>
      <c r="U228" s="21">
        <f>+(T228-S228)^2</f>
        <v>2.3703276195487671E-5</v>
      </c>
    </row>
    <row r="229" spans="1:21" s="21" customFormat="1" ht="12.95" customHeight="1" x14ac:dyDescent="0.2">
      <c r="A229" s="13" t="s">
        <v>5</v>
      </c>
      <c r="B229" s="14" t="s">
        <v>103</v>
      </c>
      <c r="C229" s="13">
        <v>57787.535300000003</v>
      </c>
      <c r="D229" s="13">
        <v>1E-4</v>
      </c>
      <c r="E229" s="55">
        <f>+(C229-C$7)/C$8</f>
        <v>6180.021127874591</v>
      </c>
      <c r="F229" s="20">
        <f>ROUND(2*E229,0)/2</f>
        <v>6180</v>
      </c>
      <c r="G229" s="20">
        <f>+C229-(C$7+F229*C$8)</f>
        <v>2.6291000001947396E-2</v>
      </c>
      <c r="H229" s="20"/>
      <c r="I229" s="20"/>
      <c r="K229" s="20">
        <f>G229</f>
        <v>2.6291000001947396E-2</v>
      </c>
      <c r="L229" s="20"/>
      <c r="M229" s="20"/>
      <c r="N229" s="20"/>
      <c r="O229" s="20">
        <f>+C$11+C$12*F229</f>
        <v>1.1819950869591162E-2</v>
      </c>
      <c r="P229" s="20">
        <f ca="1">+D$11+D$12*$F229</f>
        <v>2.1116223528780464E-2</v>
      </c>
      <c r="Q229" s="56">
        <f>+C229-15018.5</f>
        <v>42769.035300000003</v>
      </c>
      <c r="R229" s="51"/>
      <c r="S229" s="21">
        <f>G229-O229</f>
        <v>1.4471049132356233E-2</v>
      </c>
      <c r="T229" s="21">
        <f>U$2+U$3*F229+U$4*F229^2+U$5*SIN(RADIANS(U$6*F229+U$7))</f>
        <v>1.8281368146259171E-2</v>
      </c>
      <c r="U229" s="21">
        <f>+(T229-S229)^2</f>
        <v>1.4518530987710253E-5</v>
      </c>
    </row>
    <row r="230" spans="1:21" s="21" customFormat="1" ht="12.95" customHeight="1" x14ac:dyDescent="0.2">
      <c r="A230" s="52" t="s">
        <v>173</v>
      </c>
      <c r="B230" s="52" t="s">
        <v>27</v>
      </c>
      <c r="C230" s="53">
        <v>57787.535629999998</v>
      </c>
      <c r="D230" s="53">
        <v>1.1E-4</v>
      </c>
      <c r="E230" s="55">
        <f>+(C230-C$7)/C$8</f>
        <v>6180.0213930679465</v>
      </c>
      <c r="F230" s="20">
        <f>ROUND(2*E230,0)/2</f>
        <v>6180</v>
      </c>
      <c r="G230" s="20">
        <f>+C230-(C$7+F230*C$8)</f>
        <v>2.6620999997248873E-2</v>
      </c>
      <c r="H230" s="20"/>
      <c r="I230" s="20"/>
      <c r="K230" s="20">
        <f>G230</f>
        <v>2.6620999997248873E-2</v>
      </c>
      <c r="L230" s="20"/>
      <c r="M230" s="20"/>
      <c r="N230" s="20"/>
      <c r="O230" s="20">
        <f>+C$11+C$12*F230</f>
        <v>1.1819950869591162E-2</v>
      </c>
      <c r="P230" s="20">
        <f ca="1">+D$11+D$12*$F230</f>
        <v>2.1116223528780464E-2</v>
      </c>
      <c r="Q230" s="56">
        <f>+C230-15018.5</f>
        <v>42769.035629999998</v>
      </c>
      <c r="R230" s="51"/>
      <c r="S230" s="21">
        <f>G230-O230</f>
        <v>1.4801049127657711E-2</v>
      </c>
      <c r="T230" s="21">
        <f>U$2+U$3*F230+U$4*F230^2+U$5*SIN(RADIANS(U$6*F230+U$7))</f>
        <v>1.8281368146259171E-2</v>
      </c>
      <c r="U230" s="21">
        <f>+(T230-S230)^2</f>
        <v>1.2112620471239028E-5</v>
      </c>
    </row>
    <row r="231" spans="1:21" s="21" customFormat="1" ht="12.95" customHeight="1" x14ac:dyDescent="0.2">
      <c r="A231" s="13" t="s">
        <v>5</v>
      </c>
      <c r="B231" s="14" t="s">
        <v>103</v>
      </c>
      <c r="C231" s="13">
        <v>57828.599300000002</v>
      </c>
      <c r="D231" s="13">
        <v>2.0000000000000001E-4</v>
      </c>
      <c r="E231" s="55">
        <f>+(C231-C$7)/C$8</f>
        <v>6213.0208251925324</v>
      </c>
      <c r="F231" s="20">
        <f>ROUND(2*E231,0)/2</f>
        <v>6213</v>
      </c>
      <c r="G231" s="20">
        <f>+C231-(C$7+F231*C$8)</f>
        <v>2.5914350000675768E-2</v>
      </c>
      <c r="H231" s="20"/>
      <c r="I231" s="20"/>
      <c r="K231" s="20">
        <f>G231</f>
        <v>2.5914350000675768E-2</v>
      </c>
      <c r="L231" s="20"/>
      <c r="M231" s="20"/>
      <c r="N231" s="20"/>
      <c r="O231" s="20">
        <f>+C$11+C$12*F231</f>
        <v>1.1849108284240987E-2</v>
      </c>
      <c r="P231" s="20">
        <f ca="1">+D$11+D$12*$F231</f>
        <v>2.1316406869474582E-2</v>
      </c>
      <c r="Q231" s="56">
        <f>+C231-15018.5</f>
        <v>42810.099300000002</v>
      </c>
      <c r="R231" s="51"/>
      <c r="S231" s="21">
        <f>G231-O231</f>
        <v>1.406524171643478E-2</v>
      </c>
      <c r="T231" s="21">
        <f>U$2+U$3*F231+U$4*F231^2+U$5*SIN(RADIANS(U$6*F231+U$7))</f>
        <v>1.8439009620378075E-2</v>
      </c>
      <c r="U231" s="21">
        <f>+(T231-S231)^2</f>
        <v>1.9129845677564515E-5</v>
      </c>
    </row>
    <row r="232" spans="1:21" s="21" customFormat="1" ht="12.95" customHeight="1" x14ac:dyDescent="0.2">
      <c r="A232" s="52" t="s">
        <v>173</v>
      </c>
      <c r="B232" s="52" t="s">
        <v>27</v>
      </c>
      <c r="C232" s="53">
        <v>57828.600100000003</v>
      </c>
      <c r="D232" s="53">
        <v>1.8000000000000001E-4</v>
      </c>
      <c r="E232" s="55">
        <f>+(C232-C$7)/C$8</f>
        <v>6213.021468085527</v>
      </c>
      <c r="F232" s="20">
        <f>ROUND(2*E232,0)/2</f>
        <v>6213</v>
      </c>
      <c r="G232" s="20">
        <f>+C232-(C$7+F232*C$8)</f>
        <v>2.6714350002293941E-2</v>
      </c>
      <c r="H232" s="20"/>
      <c r="I232" s="20"/>
      <c r="K232" s="20">
        <f>G232</f>
        <v>2.6714350002293941E-2</v>
      </c>
      <c r="L232" s="20"/>
      <c r="M232" s="20"/>
      <c r="N232" s="20"/>
      <c r="O232" s="20">
        <f>+C$11+C$12*F232</f>
        <v>1.1849108284240987E-2</v>
      </c>
      <c r="P232" s="20">
        <f ca="1">+D$11+D$12*$F232</f>
        <v>2.1316406869474582E-2</v>
      </c>
      <c r="Q232" s="56">
        <f>+C232-15018.5</f>
        <v>42810.100100000003</v>
      </c>
      <c r="R232" s="51"/>
      <c r="S232" s="21">
        <f>G232-O232</f>
        <v>1.4865241718052953E-2</v>
      </c>
      <c r="T232" s="21">
        <f>U$2+U$3*F232+U$4*F232^2+U$5*SIN(RADIANS(U$6*F232+U$7))</f>
        <v>1.8439009620378075E-2</v>
      </c>
      <c r="U232" s="21">
        <f>+(T232-S232)^2</f>
        <v>1.2771817019689296E-5</v>
      </c>
    </row>
    <row r="233" spans="1:21" s="21" customFormat="1" ht="12.95" customHeight="1" x14ac:dyDescent="0.2">
      <c r="A233" s="52" t="s">
        <v>173</v>
      </c>
      <c r="B233" s="52" t="s">
        <v>27</v>
      </c>
      <c r="C233" s="53">
        <v>58043.877690000001</v>
      </c>
      <c r="D233" s="53">
        <v>8.0000000000000007E-5</v>
      </c>
      <c r="E233" s="55">
        <f>+(C233-C$7)/C$8</f>
        <v>6386.0220357198568</v>
      </c>
      <c r="F233" s="20">
        <f>ROUND(2*E233,0)/2</f>
        <v>6386</v>
      </c>
      <c r="G233" s="20">
        <f>+C233-(C$7+F233*C$8)</f>
        <v>2.7420699996582698E-2</v>
      </c>
      <c r="H233" s="20"/>
      <c r="I233" s="20"/>
      <c r="K233" s="20">
        <f>G233</f>
        <v>2.7420699996582698E-2</v>
      </c>
      <c r="L233" s="20"/>
      <c r="M233" s="20"/>
      <c r="N233" s="20"/>
      <c r="O233" s="20">
        <f>+C$11+C$12*F233</f>
        <v>1.2001963821647645E-2</v>
      </c>
      <c r="P233" s="20">
        <f ca="1">+D$11+D$12*$F233</f>
        <v>2.2365852867658891E-2</v>
      </c>
      <c r="Q233" s="56">
        <f>+C233-15018.5</f>
        <v>43025.377690000001</v>
      </c>
      <c r="R233" s="51"/>
      <c r="S233" s="21">
        <f>G233-O233</f>
        <v>1.5418736174935053E-2</v>
      </c>
      <c r="T233" s="21">
        <f>U$2+U$3*F233+U$4*F233^2+U$5*SIN(RADIANS(U$6*F233+U$7))</f>
        <v>1.9076931599880411E-2</v>
      </c>
      <c r="U233" s="21">
        <f>+(T233-S233)^2</f>
        <v>1.3382393767091148E-5</v>
      </c>
    </row>
    <row r="234" spans="1:21" s="21" customFormat="1" ht="12.95" customHeight="1" x14ac:dyDescent="0.2">
      <c r="A234" s="13" t="s">
        <v>6</v>
      </c>
      <c r="B234" s="14" t="s">
        <v>103</v>
      </c>
      <c r="C234" s="13">
        <v>58043.877999999997</v>
      </c>
      <c r="D234" s="13">
        <v>1E-4</v>
      </c>
      <c r="E234" s="55">
        <f>+(C234-C$7)/C$8</f>
        <v>6386.0222848408885</v>
      </c>
      <c r="F234" s="20">
        <f>ROUND(2*E234,0)/2</f>
        <v>6386</v>
      </c>
      <c r="G234" s="20">
        <f>+C234-(C$7+F234*C$8)</f>
        <v>2.7730699992389418E-2</v>
      </c>
      <c r="H234" s="20"/>
      <c r="I234" s="20"/>
      <c r="K234" s="20">
        <f>G234</f>
        <v>2.7730699992389418E-2</v>
      </c>
      <c r="L234" s="20"/>
      <c r="M234" s="20"/>
      <c r="N234" s="20"/>
      <c r="O234" s="20">
        <f>+C$11+C$12*F234</f>
        <v>1.2001963821647645E-2</v>
      </c>
      <c r="P234" s="20">
        <f ca="1">+D$11+D$12*$F234</f>
        <v>2.2365852867658891E-2</v>
      </c>
      <c r="Q234" s="56">
        <f>+C234-15018.5</f>
        <v>43025.377999999997</v>
      </c>
      <c r="R234" s="51"/>
      <c r="S234" s="21">
        <f>G234-O234</f>
        <v>1.5728736170741775E-2</v>
      </c>
      <c r="T234" s="21">
        <f>U$2+U$3*F234+U$4*F234^2+U$5*SIN(RADIANS(U$6*F234+U$7))</f>
        <v>1.9076931599880411E-2</v>
      </c>
      <c r="U234" s="21">
        <f>+(T234-S234)^2</f>
        <v>1.1210412631704856E-5</v>
      </c>
    </row>
    <row r="235" spans="1:21" s="21" customFormat="1" ht="12.95" customHeight="1" x14ac:dyDescent="0.2">
      <c r="A235" s="13" t="s">
        <v>6</v>
      </c>
      <c r="B235" s="14" t="s">
        <v>103</v>
      </c>
      <c r="C235" s="13">
        <v>58083.697699999997</v>
      </c>
      <c r="D235" s="13">
        <v>1E-4</v>
      </c>
      <c r="E235" s="55">
        <f>+(C235-C$7)/C$8</f>
        <v>6418.0220424702302</v>
      </c>
      <c r="F235" s="20">
        <f>ROUND(2*E235,0)/2</f>
        <v>6418</v>
      </c>
      <c r="G235" s="20">
        <f>+C235-(C$7+F235*C$8)</f>
        <v>2.7429099995060824E-2</v>
      </c>
      <c r="H235" s="20"/>
      <c r="I235" s="20"/>
      <c r="K235" s="20">
        <f>G235</f>
        <v>2.7429099995060824E-2</v>
      </c>
      <c r="L235" s="20"/>
      <c r="M235" s="20"/>
      <c r="N235" s="20"/>
      <c r="O235" s="20">
        <f>+C$11+C$12*F235</f>
        <v>1.2030237678277779E-2</v>
      </c>
      <c r="P235" s="20">
        <f ca="1">+D$11+D$12*$F235</f>
        <v>2.2559970046513795E-2</v>
      </c>
      <c r="Q235" s="56">
        <f>+C235-15018.5</f>
        <v>43065.197699999997</v>
      </c>
      <c r="R235" s="51"/>
      <c r="S235" s="21">
        <f>G235-O235</f>
        <v>1.5398862316783045E-2</v>
      </c>
      <c r="T235" s="21">
        <f>U$2+U$3*F235+U$4*F235^2+U$5*SIN(RADIANS(U$6*F235+U$7))</f>
        <v>1.9158456459006705E-2</v>
      </c>
      <c r="U235" s="21">
        <f>+(T235-S235)^2</f>
        <v>1.4134548114242455E-5</v>
      </c>
    </row>
    <row r="236" spans="1:21" s="21" customFormat="1" ht="12.95" customHeight="1" x14ac:dyDescent="0.2">
      <c r="A236" s="13" t="s">
        <v>6</v>
      </c>
      <c r="B236" s="14" t="s">
        <v>103</v>
      </c>
      <c r="C236" s="13">
        <v>58088.675000000003</v>
      </c>
      <c r="D236" s="13">
        <v>1E-4</v>
      </c>
      <c r="E236" s="55">
        <f>+(C236-C$7)/C$8</f>
        <v>6422.0218815862636</v>
      </c>
      <c r="F236" s="20">
        <f>ROUND(2*E236,0)/2</f>
        <v>6422</v>
      </c>
      <c r="G236" s="20">
        <f>+C236-(C$7+F236*C$8)</f>
        <v>2.722889999859035E-2</v>
      </c>
      <c r="H236" s="20"/>
      <c r="I236" s="20"/>
      <c r="K236" s="20">
        <f>G236</f>
        <v>2.722889999859035E-2</v>
      </c>
      <c r="L236" s="20"/>
      <c r="M236" s="20"/>
      <c r="N236" s="20"/>
      <c r="O236" s="20">
        <f>+C$11+C$12*F236</f>
        <v>1.2033771910356546E-2</v>
      </c>
      <c r="P236" s="20">
        <f ca="1">+D$11+D$12*$F236</f>
        <v>2.258423469387066E-2</v>
      </c>
      <c r="Q236" s="56">
        <f>+C236-15018.5</f>
        <v>43070.175000000003</v>
      </c>
      <c r="R236" s="51"/>
      <c r="S236" s="21">
        <f>G236-O236</f>
        <v>1.5195128088233804E-2</v>
      </c>
      <c r="T236" s="21">
        <f>U$2+U$3*F236+U$4*F236^2+U$5*SIN(RADIANS(U$6*F236+U$7))</f>
        <v>1.9167815826699908E-2</v>
      </c>
      <c r="U236" s="21">
        <f>+(T236-S236)^2</f>
        <v>1.5782247867358924E-5</v>
      </c>
    </row>
    <row r="237" spans="1:21" s="21" customFormat="1" ht="12.95" customHeight="1" x14ac:dyDescent="0.2">
      <c r="A237" s="52" t="s">
        <v>173</v>
      </c>
      <c r="B237" s="52" t="s">
        <v>27</v>
      </c>
      <c r="C237" s="53">
        <v>58088.675389999997</v>
      </c>
      <c r="D237" s="53">
        <v>1.2999999999999999E-4</v>
      </c>
      <c r="E237" s="55">
        <f>+(C237-C$7)/C$8</f>
        <v>6422.0221949965926</v>
      </c>
      <c r="F237" s="20">
        <f>ROUND(2*E237,0)/2</f>
        <v>6422</v>
      </c>
      <c r="G237" s="20">
        <f>+C237-(C$7+F237*C$8)</f>
        <v>2.76188999923761E-2</v>
      </c>
      <c r="H237" s="20"/>
      <c r="I237" s="20"/>
      <c r="K237" s="20">
        <f>G237</f>
        <v>2.76188999923761E-2</v>
      </c>
      <c r="L237" s="20"/>
      <c r="M237" s="20"/>
      <c r="N237" s="20"/>
      <c r="O237" s="20">
        <f>+C$11+C$12*F237</f>
        <v>1.2033771910356546E-2</v>
      </c>
      <c r="P237" s="20">
        <f ca="1">+D$11+D$12*$F237</f>
        <v>2.258423469387066E-2</v>
      </c>
      <c r="Q237" s="56">
        <f>+C237-15018.5</f>
        <v>43070.175389999997</v>
      </c>
      <c r="R237" s="51"/>
      <c r="S237" s="21">
        <f>G237-O237</f>
        <v>1.5585128082019555E-2</v>
      </c>
      <c r="T237" s="21">
        <f>U$2+U$3*F237+U$4*F237^2+U$5*SIN(RADIANS(U$6*F237+U$7))</f>
        <v>1.9167815826699908E-2</v>
      </c>
      <c r="U237" s="21">
        <f>+(T237-S237)^2</f>
        <v>1.2835651475882796E-5</v>
      </c>
    </row>
    <row r="238" spans="1:21" s="21" customFormat="1" ht="12.95" customHeight="1" x14ac:dyDescent="0.2">
      <c r="A238" s="13" t="s">
        <v>0</v>
      </c>
      <c r="B238" s="14" t="s">
        <v>103</v>
      </c>
      <c r="C238" s="13">
        <v>58414.701800000003</v>
      </c>
      <c r="D238" s="13">
        <v>2.0000000000000001E-4</v>
      </c>
      <c r="E238" s="55">
        <f>+(C238-C$7)/C$8</f>
        <v>6684.0223130478225</v>
      </c>
      <c r="F238" s="20">
        <f>ROUND(2*E238,0)/2</f>
        <v>6684</v>
      </c>
      <c r="G238" s="20">
        <f>+C238-(C$7+F238*C$8)</f>
        <v>2.7765799997723661E-2</v>
      </c>
      <c r="H238" s="20"/>
      <c r="I238" s="20"/>
      <c r="K238" s="20">
        <f>G238</f>
        <v>2.7765799997723661E-2</v>
      </c>
      <c r="L238" s="20"/>
      <c r="M238" s="20"/>
      <c r="N238" s="20"/>
      <c r="O238" s="20">
        <f>+C$11+C$12*F238</f>
        <v>1.2265264111515763E-2</v>
      </c>
      <c r="P238" s="20">
        <f ca="1">+D$11+D$12*$F238</f>
        <v>2.4173569095745171E-2</v>
      </c>
      <c r="Q238" s="56">
        <f>+C238-15018.5</f>
        <v>43396.201800000003</v>
      </c>
      <c r="R238" s="51"/>
      <c r="S238" s="21">
        <f>G238-O238</f>
        <v>1.5500535886207898E-2</v>
      </c>
      <c r="T238" s="21">
        <f>U$2+U$3*F238+U$4*F238^2+U$5*SIN(RADIANS(U$6*F238+U$7))</f>
        <v>1.9362462751741805E-2</v>
      </c>
      <c r="U238" s="21">
        <f>+(T238-S238)^2</f>
        <v>1.4914479114732544E-5</v>
      </c>
    </row>
    <row r="239" spans="1:21" s="21" customFormat="1" ht="12.95" customHeight="1" x14ac:dyDescent="0.2">
      <c r="A239" s="52" t="s">
        <v>173</v>
      </c>
      <c r="B239" s="52" t="s">
        <v>27</v>
      </c>
      <c r="C239" s="53">
        <v>58464.47436</v>
      </c>
      <c r="D239" s="53">
        <v>8.0000000000000007E-5</v>
      </c>
      <c r="E239" s="55">
        <f>+(C239-C$7)/C$8</f>
        <v>6724.020350616961</v>
      </c>
      <c r="F239" s="20">
        <f>ROUND(2*E239,0)/2</f>
        <v>6724</v>
      </c>
      <c r="G239" s="20">
        <f>+C239-(C$7+F239*C$8)</f>
        <v>2.5323800000478514E-2</v>
      </c>
      <c r="H239" s="20"/>
      <c r="I239" s="20"/>
      <c r="K239" s="20">
        <f>G239</f>
        <v>2.5323800000478514E-2</v>
      </c>
      <c r="L239" s="20"/>
      <c r="M239" s="20"/>
      <c r="N239" s="20"/>
      <c r="O239" s="20">
        <f>+C$11+C$12*F239</f>
        <v>1.2300606432303428E-2</v>
      </c>
      <c r="P239" s="20">
        <f ca="1">+D$11+D$12*$F239</f>
        <v>2.4416215569313799E-2</v>
      </c>
      <c r="Q239" s="56">
        <f>+C239-15018.5</f>
        <v>43445.97436</v>
      </c>
      <c r="R239" s="51"/>
      <c r="S239" s="21">
        <f>G239-O239</f>
        <v>1.3023193568175086E-2</v>
      </c>
      <c r="T239" s="21">
        <f>U$2+U$3*F239+U$4*F239^2+U$5*SIN(RADIANS(U$6*F239+U$7))</f>
        <v>1.9317463079915245E-2</v>
      </c>
      <c r="U239" s="21">
        <f>+(T239-S239)^2</f>
        <v>3.9617828686421699E-5</v>
      </c>
    </row>
    <row r="240" spans="1:21" s="21" customFormat="1" ht="12.95" customHeight="1" x14ac:dyDescent="0.2">
      <c r="A240" s="13" t="s">
        <v>0</v>
      </c>
      <c r="B240" s="14" t="s">
        <v>103</v>
      </c>
      <c r="C240" s="13">
        <v>58464.476999999999</v>
      </c>
      <c r="D240" s="13">
        <v>1E-4</v>
      </c>
      <c r="E240" s="55">
        <f>+(C240-C$7)/C$8</f>
        <v>6724.022472163836</v>
      </c>
      <c r="F240" s="20">
        <f>ROUND(2*E240,0)/2</f>
        <v>6724</v>
      </c>
      <c r="G240" s="20">
        <f>+C240-(C$7+F240*C$8)</f>
        <v>2.7963799999270122E-2</v>
      </c>
      <c r="H240" s="20"/>
      <c r="I240" s="20"/>
      <c r="K240" s="20">
        <f>G240</f>
        <v>2.7963799999270122E-2</v>
      </c>
      <c r="L240" s="20"/>
      <c r="M240" s="20"/>
      <c r="N240" s="20"/>
      <c r="O240" s="20">
        <f>+C$11+C$12*F240</f>
        <v>1.2300606432303428E-2</v>
      </c>
      <c r="P240" s="20">
        <f ca="1">+D$11+D$12*$F240</f>
        <v>2.4416215569313799E-2</v>
      </c>
      <c r="Q240" s="56">
        <f>+C240-15018.5</f>
        <v>43445.976999999999</v>
      </c>
      <c r="R240" s="51"/>
      <c r="S240" s="21">
        <f>G240-O240</f>
        <v>1.5663193566966695E-2</v>
      </c>
      <c r="T240" s="21">
        <f>U$2+U$3*F240+U$4*F240^2+U$5*SIN(RADIANS(U$6*F240+U$7))</f>
        <v>1.9317463079915245E-2</v>
      </c>
      <c r="U240" s="21">
        <f>+(T240-S240)^2</f>
        <v>1.3353685673265232E-5</v>
      </c>
    </row>
    <row r="241" spans="1:21" s="21" customFormat="1" ht="12.95" customHeight="1" x14ac:dyDescent="0.2">
      <c r="A241" s="52" t="s">
        <v>173</v>
      </c>
      <c r="B241" s="52" t="s">
        <v>27</v>
      </c>
      <c r="C241" s="53">
        <v>58489.361109999998</v>
      </c>
      <c r="D241" s="53">
        <v>1.2999999999999999E-4</v>
      </c>
      <c r="E241" s="55">
        <f>+(C241-C$7)/C$8</f>
        <v>6744.0197471011616</v>
      </c>
      <c r="F241" s="20">
        <f>ROUND(2*E241,0)/2</f>
        <v>6744</v>
      </c>
      <c r="G241" s="20">
        <f>+C241-(C$7+F241*C$8)</f>
        <v>2.457279999362072E-2</v>
      </c>
      <c r="H241" s="20"/>
      <c r="I241" s="20"/>
      <c r="K241" s="20">
        <f>G241</f>
        <v>2.457279999362072E-2</v>
      </c>
      <c r="L241" s="20"/>
      <c r="M241" s="20"/>
      <c r="N241" s="20"/>
      <c r="O241" s="20">
        <f>+C$11+C$12*F241</f>
        <v>1.2318277592697262E-2</v>
      </c>
      <c r="P241" s="20">
        <f ca="1">+D$11+D$12*$F241</f>
        <v>2.4537538806098113E-2</v>
      </c>
      <c r="Q241" s="56">
        <f>+C241-15018.5</f>
        <v>43470.861109999998</v>
      </c>
      <c r="R241" s="51"/>
      <c r="S241" s="21">
        <f>G241-O241</f>
        <v>1.2254522400923458E-2</v>
      </c>
      <c r="T241" s="21">
        <f>U$2+U$3*F241+U$4*F241^2+U$5*SIN(RADIANS(U$6*F241+U$7))</f>
        <v>1.9287380440279889E-2</v>
      </c>
      <c r="U241" s="21">
        <f>+(T241-S241)^2</f>
        <v>4.9461092201740383E-5</v>
      </c>
    </row>
    <row r="242" spans="1:21" s="21" customFormat="1" ht="12.95" customHeight="1" x14ac:dyDescent="0.2">
      <c r="A242" s="13" t="s">
        <v>0</v>
      </c>
      <c r="B242" s="14" t="s">
        <v>103</v>
      </c>
      <c r="C242" s="13">
        <v>58489.363100000002</v>
      </c>
      <c r="D242" s="13">
        <v>2.0000000000000001E-4</v>
      </c>
      <c r="E242" s="55">
        <f>+(C242-C$7)/C$8</f>
        <v>6744.0213462974843</v>
      </c>
      <c r="F242" s="20">
        <f>ROUND(2*E242,0)/2</f>
        <v>6744</v>
      </c>
      <c r="G242" s="20">
        <f>+C242-(C$7+F242*C$8)</f>
        <v>2.6562799997918773E-2</v>
      </c>
      <c r="H242" s="20"/>
      <c r="I242" s="20"/>
      <c r="K242" s="20">
        <f>G242</f>
        <v>2.6562799997918773E-2</v>
      </c>
      <c r="L242" s="20"/>
      <c r="M242" s="20"/>
      <c r="N242" s="20"/>
      <c r="O242" s="20">
        <f>+C$11+C$12*F242</f>
        <v>1.2318277592697262E-2</v>
      </c>
      <c r="P242" s="20">
        <f ca="1">+D$11+D$12*$F242</f>
        <v>2.4537538806098113E-2</v>
      </c>
      <c r="Q242" s="56">
        <f>+C242-15018.5</f>
        <v>43470.863100000002</v>
      </c>
      <c r="R242" s="51"/>
      <c r="S242" s="21">
        <f>G242-O242</f>
        <v>1.4244522405221512E-2</v>
      </c>
      <c r="T242" s="21">
        <f>U$2+U$3*F242+U$4*F242^2+U$5*SIN(RADIANS(U$6*F242+U$7))</f>
        <v>1.9287380440279889E-2</v>
      </c>
      <c r="U242" s="21">
        <f>+(T242-S242)^2</f>
        <v>2.5430417161752836E-5</v>
      </c>
    </row>
    <row r="243" spans="1:21" s="21" customFormat="1" ht="12.95" customHeight="1" x14ac:dyDescent="0.2">
      <c r="A243" s="52" t="s">
        <v>173</v>
      </c>
      <c r="B243" s="52" t="s">
        <v>27</v>
      </c>
      <c r="C243" s="53">
        <v>58494.339019999999</v>
      </c>
      <c r="D243" s="53">
        <v>5.0000000000000002E-5</v>
      </c>
      <c r="E243" s="55">
        <f>+(C243-C$7)/C$8</f>
        <v>6748.0200764230985</v>
      </c>
      <c r="F243" s="20">
        <f>ROUND(2*E243,0)/2</f>
        <v>6748</v>
      </c>
      <c r="G243" s="20">
        <f>+C243-(C$7+F243*C$8)</f>
        <v>2.4982599992654286E-2</v>
      </c>
      <c r="H243" s="20"/>
      <c r="I243" s="20"/>
      <c r="K243" s="20">
        <f>G243</f>
        <v>2.4982599992654286E-2</v>
      </c>
      <c r="L243" s="20"/>
      <c r="M243" s="20"/>
      <c r="N243" s="20"/>
      <c r="O243" s="20">
        <f>+C$11+C$12*F243</f>
        <v>1.2321811824776029E-2</v>
      </c>
      <c r="P243" s="20">
        <f ca="1">+D$11+D$12*$F243</f>
        <v>2.4561803453454979E-2</v>
      </c>
      <c r="Q243" s="56">
        <f>+C243-15018.5</f>
        <v>43475.839019999999</v>
      </c>
      <c r="R243" s="51"/>
      <c r="S243" s="21">
        <f>G243-O243</f>
        <v>1.2660788167878257E-2</v>
      </c>
      <c r="T243" s="21">
        <f>U$2+U$3*F243+U$4*F243^2+U$5*SIN(RADIANS(U$6*F243+U$7))</f>
        <v>1.9280755844795841E-2</v>
      </c>
      <c r="U243" s="21">
        <f>+(T243-S243)^2</f>
        <v>4.3823972043433589E-5</v>
      </c>
    </row>
    <row r="244" spans="1:21" s="21" customFormat="1" ht="12.95" customHeight="1" x14ac:dyDescent="0.2">
      <c r="A244" s="13" t="s">
        <v>0</v>
      </c>
      <c r="B244" s="14" t="s">
        <v>103</v>
      </c>
      <c r="C244" s="13">
        <v>58494.3416</v>
      </c>
      <c r="D244" s="13">
        <v>1E-4</v>
      </c>
      <c r="E244" s="55">
        <f>+(C244-C$7)/C$8</f>
        <v>6748.0221497530001</v>
      </c>
      <c r="F244" s="20">
        <f>ROUND(2*E244,0)/2</f>
        <v>6748</v>
      </c>
      <c r="G244" s="20">
        <f>+C244-(C$7+F244*C$8)</f>
        <v>2.7562599992961623E-2</v>
      </c>
      <c r="H244" s="20"/>
      <c r="I244" s="20"/>
      <c r="K244" s="20">
        <f>G244</f>
        <v>2.7562599992961623E-2</v>
      </c>
      <c r="L244" s="20"/>
      <c r="M244" s="20"/>
      <c r="N244" s="20"/>
      <c r="O244" s="20">
        <f>+C$11+C$12*F244</f>
        <v>1.2321811824776029E-2</v>
      </c>
      <c r="P244" s="20">
        <f ca="1">+D$11+D$12*$F244</f>
        <v>2.4561803453454979E-2</v>
      </c>
      <c r="Q244" s="56">
        <f>+C244-15018.5</f>
        <v>43475.8416</v>
      </c>
      <c r="R244" s="51"/>
      <c r="S244" s="21">
        <f>G244-O244</f>
        <v>1.5240788168185594E-2</v>
      </c>
      <c r="T244" s="21">
        <f>U$2+U$3*F244+U$4*F244^2+U$5*SIN(RADIANS(U$6*F244+U$7))</f>
        <v>1.9280755844795841E-2</v>
      </c>
      <c r="U244" s="21">
        <f>+(T244-S244)^2</f>
        <v>1.6321338828055597E-5</v>
      </c>
    </row>
    <row r="245" spans="1:21" s="21" customFormat="1" ht="12.95" customHeight="1" x14ac:dyDescent="0.2">
      <c r="A245" s="52" t="s">
        <v>173</v>
      </c>
      <c r="B245" s="52" t="s">
        <v>27</v>
      </c>
      <c r="C245" s="53">
        <v>58499.320939999998</v>
      </c>
      <c r="D245" s="53">
        <v>1.2E-4</v>
      </c>
      <c r="E245" s="55">
        <f>+(C245-C$7)/C$8</f>
        <v>6752.0236282461592</v>
      </c>
      <c r="F245" s="20">
        <f>ROUND(2*E245,0)/2</f>
        <v>6752</v>
      </c>
      <c r="G245" s="20">
        <f>+C245-(C$7+F245*C$8)</f>
        <v>2.9402399995888118E-2</v>
      </c>
      <c r="H245" s="20"/>
      <c r="I245" s="20"/>
      <c r="K245" s="20">
        <f>G245</f>
        <v>2.9402399995888118E-2</v>
      </c>
      <c r="L245" s="20"/>
      <c r="M245" s="20"/>
      <c r="N245" s="20"/>
      <c r="O245" s="20">
        <f>+C$11+C$12*F245</f>
        <v>1.2325346056854796E-2</v>
      </c>
      <c r="P245" s="20">
        <f ca="1">+D$11+D$12*$F245</f>
        <v>2.4586068100811837E-2</v>
      </c>
      <c r="Q245" s="56">
        <f>+C245-15018.5</f>
        <v>43480.820939999998</v>
      </c>
      <c r="R245" s="51"/>
      <c r="S245" s="21">
        <f>G245-O245</f>
        <v>1.7077053939033322E-2</v>
      </c>
      <c r="T245" s="21">
        <f>U$2+U$3*F245+U$4*F245^2+U$5*SIN(RADIANS(U$6*F245+U$7))</f>
        <v>1.9273928383779629E-2</v>
      </c>
      <c r="U245" s="21">
        <f>+(T245-S245)^2</f>
        <v>4.8262573259793953E-6</v>
      </c>
    </row>
    <row r="246" spans="1:21" s="21" customFormat="1" ht="12.95" customHeight="1" x14ac:dyDescent="0.2">
      <c r="A246" s="52" t="s">
        <v>173</v>
      </c>
      <c r="B246" s="52" t="s">
        <v>27</v>
      </c>
      <c r="C246" s="53">
        <v>58520.471380000003</v>
      </c>
      <c r="D246" s="53">
        <v>5.0000000000000002E-5</v>
      </c>
      <c r="E246" s="55">
        <f>+(C246-C$7)/C$8</f>
        <v>6769.0204653331812</v>
      </c>
      <c r="F246" s="20">
        <f>ROUND(2*E246,0)/2</f>
        <v>6769</v>
      </c>
      <c r="G246" s="20">
        <f>+C246-(C$7+F246*C$8)</f>
        <v>2.54665499960538E-2</v>
      </c>
      <c r="H246" s="20"/>
      <c r="I246" s="20"/>
      <c r="K246" s="20">
        <f>G246</f>
        <v>2.54665499960538E-2</v>
      </c>
      <c r="L246" s="20"/>
      <c r="M246" s="20"/>
      <c r="N246" s="20"/>
      <c r="O246" s="20">
        <f>+C$11+C$12*F246</f>
        <v>1.2340366543189554E-2</v>
      </c>
      <c r="P246" s="20">
        <f ca="1">+D$11+D$12*$F246</f>
        <v>2.4689192852078507E-2</v>
      </c>
      <c r="Q246" s="56">
        <f>+C246-15018.5</f>
        <v>43501.971380000003</v>
      </c>
      <c r="R246" s="51"/>
      <c r="S246" s="21">
        <f>G246-O246</f>
        <v>1.3126183452864246E-2</v>
      </c>
      <c r="T246" s="21">
        <f>U$2+U$3*F246+U$4*F246^2+U$5*SIN(RADIANS(U$6*F246+U$7))</f>
        <v>1.9242646924625413E-2</v>
      </c>
      <c r="U246" s="21">
        <f>+(T246-S246)^2</f>
        <v>3.7411125401388673E-5</v>
      </c>
    </row>
    <row r="247" spans="1:21" s="21" customFormat="1" ht="12.95" customHeight="1" x14ac:dyDescent="0.2">
      <c r="A247" s="65" t="s">
        <v>174</v>
      </c>
      <c r="B247" s="66" t="s">
        <v>103</v>
      </c>
      <c r="C247" s="67">
        <v>58520.472500000003</v>
      </c>
      <c r="D247" s="67">
        <v>1E-4</v>
      </c>
      <c r="E247" s="55">
        <f>+(C247-C$7)/C$8</f>
        <v>6769.0213653833716</v>
      </c>
      <c r="F247" s="20">
        <f>ROUND(2*E247,0)/2</f>
        <v>6769</v>
      </c>
      <c r="G247" s="20">
        <f>+C247-(C$7+F247*C$8)</f>
        <v>2.6586549996864051E-2</v>
      </c>
      <c r="H247" s="20"/>
      <c r="I247" s="20"/>
      <c r="K247" s="20">
        <f>G247</f>
        <v>2.6586549996864051E-2</v>
      </c>
      <c r="L247" s="20"/>
      <c r="M247" s="20"/>
      <c r="N247" s="20"/>
      <c r="O247" s="20">
        <f>+C$11+C$12*F247</f>
        <v>1.2340366543189554E-2</v>
      </c>
      <c r="P247" s="20">
        <f ca="1">+D$11+D$12*$F247</f>
        <v>2.4689192852078507E-2</v>
      </c>
      <c r="Q247" s="56">
        <f>+C247-15018.5</f>
        <v>43501.972500000003</v>
      </c>
      <c r="R247" s="51"/>
      <c r="S247" s="21">
        <f>G247-O247</f>
        <v>1.4246183453674496E-2</v>
      </c>
      <c r="T247" s="21">
        <f>U$2+U$3*F247+U$4*F247^2+U$5*SIN(RADIANS(U$6*F247+U$7))</f>
        <v>1.9242646924625413E-2</v>
      </c>
      <c r="U247" s="21">
        <f>+(T247-S247)^2</f>
        <v>2.4964647216546883E-5</v>
      </c>
    </row>
    <row r="248" spans="1:21" s="21" customFormat="1" ht="12.95" customHeight="1" x14ac:dyDescent="0.2">
      <c r="A248" s="52" t="s">
        <v>173</v>
      </c>
      <c r="B248" s="52" t="s">
        <v>27</v>
      </c>
      <c r="C248" s="53">
        <v>58530.427580000003</v>
      </c>
      <c r="D248" s="53">
        <v>5.0000000000000002E-5</v>
      </c>
      <c r="E248" s="55">
        <f>+(C248-C$7)/C$8</f>
        <v>6777.0214293512236</v>
      </c>
      <c r="F248" s="20">
        <f>ROUND(2*E248,0)/2</f>
        <v>6777</v>
      </c>
      <c r="G248" s="20">
        <f>+C248-(C$7+F248*C$8)</f>
        <v>2.6666149999073241E-2</v>
      </c>
      <c r="H248" s="20"/>
      <c r="I248" s="20"/>
      <c r="K248" s="20">
        <f>G248</f>
        <v>2.6666149999073241E-2</v>
      </c>
      <c r="L248" s="20"/>
      <c r="M248" s="20"/>
      <c r="N248" s="20"/>
      <c r="O248" s="20">
        <f>+C$11+C$12*F248</f>
        <v>1.2347435007347089E-2</v>
      </c>
      <c r="P248" s="20">
        <f ca="1">+D$11+D$12*$F248</f>
        <v>2.4737722146792231E-2</v>
      </c>
      <c r="Q248" s="56">
        <f>+C248-15018.5</f>
        <v>43511.927580000003</v>
      </c>
      <c r="R248" s="51"/>
      <c r="S248" s="21">
        <f>G248-O248</f>
        <v>1.4318714991726152E-2</v>
      </c>
      <c r="T248" s="21">
        <f>U$2+U$3*F248+U$4*F248^2+U$5*SIN(RADIANS(U$6*F248+U$7))</f>
        <v>1.9226656582933606E-2</v>
      </c>
      <c r="U248" s="21">
        <f>+(T248-S248)^2</f>
        <v>2.4087890662703951E-5</v>
      </c>
    </row>
    <row r="249" spans="1:21" s="21" customFormat="1" ht="12.95" customHeight="1" x14ac:dyDescent="0.2">
      <c r="A249" s="65" t="s">
        <v>174</v>
      </c>
      <c r="B249" s="66" t="s">
        <v>103</v>
      </c>
      <c r="C249" s="67">
        <v>58530.428200000002</v>
      </c>
      <c r="D249" s="67">
        <v>1E-4</v>
      </c>
      <c r="E249" s="55">
        <f>+(C249-C$7)/C$8</f>
        <v>6777.0219275932923</v>
      </c>
      <c r="F249" s="20">
        <f>ROUND(2*E249,0)/2</f>
        <v>6777</v>
      </c>
      <c r="G249" s="20">
        <f>+C249-(C$7+F249*C$8)</f>
        <v>2.7286149997962639E-2</v>
      </c>
      <c r="H249" s="20"/>
      <c r="I249" s="20"/>
      <c r="K249" s="20">
        <f>G249</f>
        <v>2.7286149997962639E-2</v>
      </c>
      <c r="L249" s="20"/>
      <c r="M249" s="20"/>
      <c r="N249" s="20"/>
      <c r="O249" s="20">
        <f>+C$11+C$12*F249</f>
        <v>1.2347435007347089E-2</v>
      </c>
      <c r="P249" s="20">
        <f ca="1">+D$11+D$12*$F249</f>
        <v>2.4737722146792231E-2</v>
      </c>
      <c r="Q249" s="56">
        <f>+C249-15018.5</f>
        <v>43511.928200000002</v>
      </c>
      <c r="R249" s="51"/>
      <c r="S249" s="21">
        <f>G249-O249</f>
        <v>1.493871499061555E-2</v>
      </c>
      <c r="T249" s="21">
        <f>U$2+U$3*F249+U$4*F249^2+U$5*SIN(RADIANS(U$6*F249+U$7))</f>
        <v>1.9226656582933606E-2</v>
      </c>
      <c r="U249" s="21">
        <f>+(T249-S249)^2</f>
        <v>1.8386443099131103E-5</v>
      </c>
    </row>
    <row r="250" spans="1:21" s="21" customFormat="1" ht="12.95" customHeight="1" x14ac:dyDescent="0.2">
      <c r="A250" s="65" t="s">
        <v>174</v>
      </c>
      <c r="B250" s="66" t="s">
        <v>103</v>
      </c>
      <c r="C250" s="67">
        <v>58540.382899999997</v>
      </c>
      <c r="D250" s="67">
        <v>1E-4</v>
      </c>
      <c r="E250" s="55">
        <f>+(C250-C$7)/C$8</f>
        <v>6785.0216861869694</v>
      </c>
      <c r="F250" s="20">
        <f>ROUND(2*E250,0)/2</f>
        <v>6785</v>
      </c>
      <c r="G250" s="20">
        <f>+C250-(C$7+F250*C$8)</f>
        <v>2.6985749995219521E-2</v>
      </c>
      <c r="H250" s="20"/>
      <c r="I250" s="20"/>
      <c r="K250" s="20">
        <f>G250</f>
        <v>2.6985749995219521E-2</v>
      </c>
      <c r="L250" s="20"/>
      <c r="M250" s="20"/>
      <c r="N250" s="20"/>
      <c r="O250" s="20">
        <f>+C$11+C$12*F250</f>
        <v>1.2354503471504621E-2</v>
      </c>
      <c r="P250" s="20">
        <f ca="1">+D$11+D$12*$F250</f>
        <v>2.4786251441505956E-2</v>
      </c>
      <c r="Q250" s="56">
        <f>+C250-15018.5</f>
        <v>43521.882899999997</v>
      </c>
      <c r="R250" s="51"/>
      <c r="S250" s="21">
        <f>G250-O250</f>
        <v>1.46312465237149E-2</v>
      </c>
      <c r="T250" s="21">
        <f>U$2+U$3*F250+U$4*F250^2+U$5*SIN(RADIANS(U$6*F250+U$7))</f>
        <v>1.9209853103402189E-2</v>
      </c>
      <c r="U250" s="21">
        <f>+(T250-S250)^2</f>
        <v>2.0963638211555729E-5</v>
      </c>
    </row>
    <row r="251" spans="1:21" s="21" customFormat="1" ht="12.95" customHeight="1" x14ac:dyDescent="0.2">
      <c r="A251" s="68" t="s">
        <v>175</v>
      </c>
      <c r="B251" s="69" t="s">
        <v>103</v>
      </c>
      <c r="C251" s="70">
        <v>58922.404699999999</v>
      </c>
      <c r="D251" s="70">
        <v>1E-4</v>
      </c>
      <c r="E251" s="55">
        <f>+(C251-C$7)/C$8</f>
        <v>7092.0206090599431</v>
      </c>
      <c r="F251" s="20">
        <f>ROUND(2*E251,0)/2</f>
        <v>7092</v>
      </c>
      <c r="G251" s="20">
        <f>+C251-(C$7+F251*C$8)</f>
        <v>2.5645399997301865E-2</v>
      </c>
      <c r="H251" s="20"/>
      <c r="I251" s="20"/>
      <c r="K251" s="20">
        <f>G251</f>
        <v>2.5645399997301865E-2</v>
      </c>
      <c r="L251" s="20"/>
      <c r="M251" s="20"/>
      <c r="N251" s="20"/>
      <c r="O251" s="20">
        <f>+C$11+C$12*F251</f>
        <v>1.2625755783549963E-2</v>
      </c>
      <c r="P251" s="20">
        <f ca="1">+D$11+D$12*$F251</f>
        <v>2.6648563126145174E-2</v>
      </c>
      <c r="Q251" s="56">
        <f>+C251-15018.5</f>
        <v>43903.904699999999</v>
      </c>
      <c r="R251" s="51"/>
      <c r="S251" s="21">
        <f>G251-O251</f>
        <v>1.3019644213751902E-2</v>
      </c>
      <c r="T251" s="21">
        <f>U$2+U$3*F251+U$4*F251^2+U$5*SIN(RADIANS(U$6*F251+U$7))</f>
        <v>1.7952527376003963E-2</v>
      </c>
      <c r="U251" s="21">
        <f>+(T251-S251)^2</f>
        <v>2.4333336292429897E-5</v>
      </c>
    </row>
    <row r="252" spans="1:21" s="21" customFormat="1" ht="12.95" customHeight="1" x14ac:dyDescent="0.2">
      <c r="A252" s="65" t="s">
        <v>177</v>
      </c>
      <c r="B252" s="66" t="s">
        <v>103</v>
      </c>
      <c r="C252" s="67">
        <v>59092.879800000002</v>
      </c>
      <c r="D252" s="67">
        <v>5.9999999999999995E-4</v>
      </c>
      <c r="E252" s="55">
        <f>+(C252-C$7)/C$8</f>
        <v>7229.0171680957446</v>
      </c>
      <c r="F252" s="20">
        <f>ROUND(2*E252,0)/2</f>
        <v>7229</v>
      </c>
      <c r="G252" s="20">
        <f>+C252-(C$7+F252*C$8)</f>
        <v>2.1363550004025456E-2</v>
      </c>
      <c r="H252" s="20"/>
      <c r="I252" s="20"/>
      <c r="K252" s="20">
        <f>G252</f>
        <v>2.1363550004025456E-2</v>
      </c>
      <c r="L252" s="20"/>
      <c r="M252" s="20"/>
      <c r="N252" s="20"/>
      <c r="O252" s="20">
        <f>+C$11+C$12*F252</f>
        <v>1.2746803232247722E-2</v>
      </c>
      <c r="P252" s="20">
        <f ca="1">+D$11+D$12*$F252</f>
        <v>2.7479627298117728E-2</v>
      </c>
      <c r="Q252" s="56">
        <f>+C252-15018.5</f>
        <v>44074.379800000002</v>
      </c>
      <c r="R252" s="51"/>
      <c r="S252" s="21">
        <f>G252-O252</f>
        <v>8.6167467717777335E-3</v>
      </c>
      <c r="T252" s="21">
        <f>U$2+U$3*F252+U$4*F252^2+U$5*SIN(RADIANS(U$6*F252+U$7))</f>
        <v>1.7014860003463729E-2</v>
      </c>
      <c r="U252" s="21">
        <f>+(T252-S252)^2</f>
        <v>7.0528305852219392E-5</v>
      </c>
    </row>
    <row r="253" spans="1:21" s="21" customFormat="1" ht="12.95" customHeight="1" x14ac:dyDescent="0.2">
      <c r="A253" s="15" t="s">
        <v>178</v>
      </c>
      <c r="B253" s="16" t="s">
        <v>103</v>
      </c>
      <c r="C253" s="19">
        <v>59138.925000000003</v>
      </c>
      <c r="D253" s="17">
        <v>2.0000000000000001E-4</v>
      </c>
      <c r="E253" s="55">
        <f>+(C253-C$7)/C$8</f>
        <v>7266.0198386330558</v>
      </c>
      <c r="F253" s="20">
        <f>ROUND(2*E253,0)/2</f>
        <v>7266</v>
      </c>
      <c r="G253" s="20">
        <f>+C253-(C$7+F253*C$8)</f>
        <v>2.4686700002348516E-2</v>
      </c>
      <c r="H253" s="20"/>
      <c r="I253" s="20"/>
      <c r="K253" s="20">
        <f>G253</f>
        <v>2.4686700002348516E-2</v>
      </c>
      <c r="L253" s="20"/>
      <c r="M253" s="20"/>
      <c r="N253" s="20"/>
      <c r="O253" s="20">
        <f>+C$11+C$12*F253</f>
        <v>1.2779494878976312E-2</v>
      </c>
      <c r="P253" s="20">
        <f ca="1">+D$11+D$12*$F253</f>
        <v>2.7704075286168705E-2</v>
      </c>
      <c r="Q253" s="56">
        <f>+C253-15018.5</f>
        <v>44120.425000000003</v>
      </c>
      <c r="R253" s="51"/>
      <c r="S253" s="21">
        <f>G253-O253</f>
        <v>1.1907205123372204E-2</v>
      </c>
      <c r="T253" s="21">
        <f>U$2+U$3*F253+U$4*F253^2+U$5*SIN(RADIANS(U$6*F253+U$7))</f>
        <v>1.6723573881481921E-2</v>
      </c>
      <c r="U253" s="21">
        <f>+(T253-S253)^2</f>
        <v>2.3197408014095337E-5</v>
      </c>
    </row>
    <row r="254" spans="1:21" s="21" customFormat="1" ht="12.95" customHeight="1" x14ac:dyDescent="0.2">
      <c r="A254" s="65" t="s">
        <v>177</v>
      </c>
      <c r="B254" s="66" t="s">
        <v>103</v>
      </c>
      <c r="C254" s="67">
        <v>59158.834499999997</v>
      </c>
      <c r="D254" s="67">
        <v>2.0000000000000001E-4</v>
      </c>
      <c r="E254" s="55">
        <f>+(C254-C$7)/C$8</f>
        <v>7282.0194361820377</v>
      </c>
      <c r="F254" s="20">
        <f>ROUND(2*E254,0)/2</f>
        <v>7282</v>
      </c>
      <c r="G254" s="20">
        <f>+C254-(C$7+F254*C$8)</f>
        <v>2.4185899994336069E-2</v>
      </c>
      <c r="H254" s="20"/>
      <c r="I254" s="20"/>
      <c r="K254" s="20">
        <f>G254</f>
        <v>2.4185899994336069E-2</v>
      </c>
      <c r="L254" s="20"/>
      <c r="M254" s="20"/>
      <c r="N254" s="20"/>
      <c r="O254" s="20">
        <f>+C$11+C$12*F254</f>
        <v>1.2793631807291379E-2</v>
      </c>
      <c r="P254" s="20">
        <f ca="1">+D$11+D$12*$F254</f>
        <v>2.780113387559616E-2</v>
      </c>
      <c r="Q254" s="56">
        <f>+C254-15018.5</f>
        <v>44140.334499999997</v>
      </c>
      <c r="R254" s="51"/>
      <c r="S254" s="21">
        <f>G254-O254</f>
        <v>1.1392268187044689E-2</v>
      </c>
      <c r="T254" s="21">
        <f>U$2+U$3*F254+U$4*F254^2+U$5*SIN(RADIANS(U$6*F254+U$7))</f>
        <v>1.6592737808003362E-2</v>
      </c>
      <c r="U254" s="21">
        <f>+(T254-S254)^2</f>
        <v>2.7044884278514041E-5</v>
      </c>
    </row>
    <row r="255" spans="1:21" s="21" customFormat="1" ht="12.95" customHeight="1" x14ac:dyDescent="0.2">
      <c r="A255" s="15" t="s">
        <v>178</v>
      </c>
      <c r="B255" s="16" t="s">
        <v>103</v>
      </c>
      <c r="C255" s="19">
        <v>59188.699200000003</v>
      </c>
      <c r="D255" s="17">
        <v>2.0000000000000001E-4</v>
      </c>
      <c r="E255" s="55">
        <f>+(C255-C$7)/C$8</f>
        <v>7306.0191941328303</v>
      </c>
      <c r="F255" s="20">
        <f>ROUND(2*E255,0)/2</f>
        <v>7306</v>
      </c>
      <c r="G255" s="20">
        <f>+C255-(C$7+F255*C$8)</f>
        <v>2.3884700000053272E-2</v>
      </c>
      <c r="H255" s="20"/>
      <c r="I255" s="20"/>
      <c r="K255" s="20">
        <f>G255</f>
        <v>2.3884700000053272E-2</v>
      </c>
      <c r="L255" s="20"/>
      <c r="M255" s="20"/>
      <c r="N255" s="20"/>
      <c r="O255" s="20">
        <f>+C$11+C$12*F255</f>
        <v>1.2814837199763979E-2</v>
      </c>
      <c r="P255" s="20">
        <f ca="1">+D$11+D$12*$F255</f>
        <v>2.7946721759737333E-2</v>
      </c>
      <c r="Q255" s="56">
        <f>+C255-15018.5</f>
        <v>44170.199200000003</v>
      </c>
      <c r="R255" s="51"/>
      <c r="S255" s="21">
        <f>G255-O255</f>
        <v>1.1069862800289293E-2</v>
      </c>
      <c r="T255" s="21">
        <f>U$2+U$3*F255+U$4*F255^2+U$5*SIN(RADIANS(U$6*F255+U$7))</f>
        <v>1.6391036417333936E-2</v>
      </c>
      <c r="U255" s="21">
        <f>+(T255-S255)^2</f>
        <v>2.8314888662731971E-5</v>
      </c>
    </row>
    <row r="256" spans="1:21" s="21" customFormat="1" ht="12.95" customHeight="1" x14ac:dyDescent="0.2">
      <c r="A256" s="65" t="s">
        <v>176</v>
      </c>
      <c r="B256" s="66" t="s">
        <v>103</v>
      </c>
      <c r="C256" s="67">
        <v>59263.361100000002</v>
      </c>
      <c r="D256" s="67">
        <v>5.0000000000000001E-4</v>
      </c>
      <c r="E256" s="55">
        <f>+(C256-C$7)/C$8</f>
        <v>7366.018709552236</v>
      </c>
      <c r="F256" s="20">
        <f>ROUND(2*E256,0)/2</f>
        <v>7366</v>
      </c>
      <c r="G256" s="20">
        <f>+C256-(C$7+F256*C$8)</f>
        <v>2.3281699999643024E-2</v>
      </c>
      <c r="H256" s="20"/>
      <c r="I256" s="20"/>
      <c r="K256" s="20">
        <f>G256</f>
        <v>2.3281699999643024E-2</v>
      </c>
      <c r="L256" s="20"/>
      <c r="M256" s="20"/>
      <c r="N256" s="20"/>
      <c r="O256" s="20">
        <f>+C$11+C$12*F256</f>
        <v>1.2867850680945481E-2</v>
      </c>
      <c r="P256" s="20">
        <f ca="1">+D$11+D$12*$F256</f>
        <v>2.8310691470090275E-2</v>
      </c>
      <c r="Q256" s="56">
        <f>+C256-15018.5</f>
        <v>44244.861100000002</v>
      </c>
      <c r="R256" s="51"/>
      <c r="S256" s="21">
        <f>G256-O256</f>
        <v>1.0413849318697543E-2</v>
      </c>
      <c r="T256" s="21">
        <f>U$2+U$3*F256+U$4*F256^2+U$5*SIN(RADIANS(U$6*F256+U$7))</f>
        <v>1.5858703734942921E-2</v>
      </c>
      <c r="U256" s="21">
        <f>+(T256-S256)^2</f>
        <v>2.9646439614106789E-5</v>
      </c>
    </row>
    <row r="257" spans="1:21" s="21" customFormat="1" ht="12.95" customHeight="1" x14ac:dyDescent="0.2">
      <c r="A257" s="17" t="s">
        <v>179</v>
      </c>
      <c r="B257" s="16" t="s">
        <v>103</v>
      </c>
      <c r="C257" s="19">
        <v>59519.699699999997</v>
      </c>
      <c r="D257" s="17">
        <v>1E-4</v>
      </c>
      <c r="E257" s="55">
        <f>+(C257-C$7)/C$8</f>
        <v>7572.0165716919473</v>
      </c>
      <c r="F257" s="20">
        <f>ROUND(2*E257,0)/2</f>
        <v>7572</v>
      </c>
      <c r="G257" s="20">
        <f>+C257-(C$7+F257*C$8)</f>
        <v>2.0621399991796352E-2</v>
      </c>
      <c r="H257" s="20"/>
      <c r="I257" s="20"/>
      <c r="K257" s="20">
        <f>G257</f>
        <v>2.0621399991796352E-2</v>
      </c>
      <c r="L257" s="20"/>
      <c r="M257" s="20"/>
      <c r="N257" s="20"/>
      <c r="O257" s="20">
        <f>+C$11+C$12*F257</f>
        <v>1.3049863633001963E-2</v>
      </c>
      <c r="P257" s="20">
        <f ca="1">+D$11+D$12*$F257</f>
        <v>2.9560320808968709E-2</v>
      </c>
      <c r="Q257" s="56">
        <f>+C257-15018.5</f>
        <v>44501.199699999997</v>
      </c>
      <c r="R257" s="51"/>
      <c r="S257" s="21">
        <f>G257-O257</f>
        <v>7.5715363587943885E-3</v>
      </c>
      <c r="T257" s="21">
        <f>U$2+U$3*F257+U$4*F257^2+U$5*SIN(RADIANS(U$6*F257+U$7))</f>
        <v>1.374446118836792E-2</v>
      </c>
      <c r="U257" s="21">
        <f>+(T257-S257)^2</f>
        <v>3.8105000951565407E-5</v>
      </c>
    </row>
    <row r="258" spans="1:21" s="21" customFormat="1" ht="12.95" customHeight="1" x14ac:dyDescent="0.2">
      <c r="A258" s="71" t="s">
        <v>180</v>
      </c>
      <c r="B258" s="72" t="s">
        <v>103</v>
      </c>
      <c r="C258" s="17">
        <v>59987.578399999999</v>
      </c>
      <c r="D258" s="17">
        <v>1E-4</v>
      </c>
      <c r="E258" s="55">
        <f>+(C258-C$7)/C$8</f>
        <v>7948.011493801645</v>
      </c>
      <c r="F258" s="20">
        <f>ROUND(2*E258,0)/2</f>
        <v>7948</v>
      </c>
      <c r="G258" s="20">
        <f>+C258-(C$7+F258*C$8)</f>
        <v>1.4302600000519305E-2</v>
      </c>
      <c r="H258" s="20"/>
      <c r="I258" s="20"/>
      <c r="K258" s="20">
        <f>G258</f>
        <v>1.4302600000519305E-2</v>
      </c>
      <c r="L258" s="20"/>
      <c r="M258" s="20"/>
      <c r="N258" s="20"/>
      <c r="O258" s="20">
        <f>+C$11+C$12*F258</f>
        <v>1.338208144840603E-2</v>
      </c>
      <c r="P258" s="20">
        <f ca="1">+D$11+D$12*$F258</f>
        <v>3.1841197660513812E-2</v>
      </c>
      <c r="Q258" s="56">
        <f>+C258-15018.5</f>
        <v>44969.078399999999</v>
      </c>
      <c r="R258" s="51"/>
      <c r="S258" s="21">
        <f>G258-O258</f>
        <v>9.2051855211327561E-4</v>
      </c>
      <c r="T258" s="21">
        <f>U$2+U$3*F258+U$4*F258^2+U$5*SIN(RADIANS(U$6*F258+U$7))</f>
        <v>8.947461819381039E-3</v>
      </c>
      <c r="U258" s="21">
        <f>+(T258-S258)^2</f>
        <v>6.4431818215935279E-5</v>
      </c>
    </row>
    <row r="259" spans="1:21" s="21" customFormat="1" ht="12.95" customHeight="1" x14ac:dyDescent="0.2">
      <c r="A259" s="71" t="s">
        <v>180</v>
      </c>
      <c r="B259" s="72" t="s">
        <v>103</v>
      </c>
      <c r="C259" s="17">
        <v>60022.420599999998</v>
      </c>
      <c r="D259" s="17">
        <v>1E-4</v>
      </c>
      <c r="E259" s="55">
        <f>+(C259-C$7)/C$8</f>
        <v>7976.011251591709</v>
      </c>
      <c r="F259" s="20">
        <f>ROUND(2*E259,0)/2</f>
        <v>7976</v>
      </c>
      <c r="G259" s="20">
        <f>+C259-(C$7+F259*C$8)</f>
        <v>1.4001199997437652E-2</v>
      </c>
      <c r="H259" s="20"/>
      <c r="I259" s="20"/>
      <c r="K259" s="20">
        <f>G259</f>
        <v>1.4001199997437652E-2</v>
      </c>
      <c r="L259" s="20"/>
      <c r="M259" s="20"/>
      <c r="N259" s="20"/>
      <c r="O259" s="20">
        <f>+C$11+C$12*F259</f>
        <v>1.3406821072957396E-2</v>
      </c>
      <c r="P259" s="20">
        <f ca="1">+D$11+D$12*$F259</f>
        <v>3.201105019201185E-2</v>
      </c>
      <c r="Q259" s="56">
        <f>+C259-15018.5</f>
        <v>45003.920599999998</v>
      </c>
      <c r="R259" s="51"/>
      <c r="S259" s="21">
        <f>G259-O259</f>
        <v>5.9437892448025581E-4</v>
      </c>
      <c r="T259" s="21">
        <f>U$2+U$3*F259+U$4*F259^2+U$5*SIN(RADIANS(U$6*F259+U$7))</f>
        <v>8.5536653312543662E-3</v>
      </c>
      <c r="U259" s="21">
        <f>+(T259-S259)^2</f>
        <v>6.3350240105059134E-5</v>
      </c>
    </row>
    <row r="260" spans="1:21" s="21" customFormat="1" ht="12.95" customHeight="1" x14ac:dyDescent="0.25">
      <c r="A260" s="73" t="s">
        <v>181</v>
      </c>
      <c r="B260" s="72" t="s">
        <v>103</v>
      </c>
      <c r="C260" s="74">
        <v>60308.624799999998</v>
      </c>
      <c r="D260" s="74">
        <v>2.0000000000000001E-4</v>
      </c>
      <c r="E260" s="55">
        <f>+(C260-C$7)/C$8</f>
        <v>8206.0095949368279</v>
      </c>
      <c r="F260" s="20">
        <f>ROUND(2*E260,0)/2</f>
        <v>8206</v>
      </c>
      <c r="G260" s="20">
        <f>+C260-(C$7+F260*C$8)</f>
        <v>1.1939699994400144E-2</v>
      </c>
      <c r="H260" s="20"/>
      <c r="I260" s="20"/>
      <c r="K260" s="20">
        <f>G260</f>
        <v>1.1939699994400144E-2</v>
      </c>
      <c r="L260" s="20"/>
      <c r="M260" s="20"/>
      <c r="N260" s="20"/>
      <c r="O260" s="20">
        <f>+C$11+C$12*F260</f>
        <v>1.361003941748648E-2</v>
      </c>
      <c r="P260" s="20">
        <f ca="1">+D$11+D$12*$F260</f>
        <v>3.3406267415031457E-2</v>
      </c>
      <c r="Q260" s="56">
        <f>+C260-15018.5</f>
        <v>45290.124799999998</v>
      </c>
      <c r="R260" s="51"/>
      <c r="S260" s="21">
        <f>G260-O260</f>
        <v>-1.6703394230863366E-3</v>
      </c>
      <c r="T260" s="21">
        <f>U$2+U$3*F260+U$4*F260^2+U$5*SIN(RADIANS(U$6*F260+U$7))</f>
        <v>5.2016059341304481E-3</v>
      </c>
      <c r="U260" s="21">
        <f>+(T260-S260)^2</f>
        <v>4.7223632992573327E-5</v>
      </c>
    </row>
    <row r="261" spans="1:21" s="21" customFormat="1" ht="12.95" customHeight="1" x14ac:dyDescent="0.2">
      <c r="A261" s="7"/>
      <c r="B261" s="7"/>
      <c r="C261" s="9"/>
      <c r="D261" s="9"/>
    </row>
    <row r="262" spans="1:21" s="21" customFormat="1" ht="12.95" customHeight="1" x14ac:dyDescent="0.2">
      <c r="A262" s="7"/>
      <c r="B262" s="7"/>
      <c r="C262" s="9"/>
      <c r="D262" s="9"/>
    </row>
    <row r="263" spans="1:21" s="21" customFormat="1" ht="12.95" customHeight="1" x14ac:dyDescent="0.2">
      <c r="A263" s="7"/>
      <c r="B263" s="7"/>
      <c r="C263" s="9"/>
      <c r="D263" s="9"/>
    </row>
    <row r="264" spans="1:21" s="21" customFormat="1" ht="12.95" customHeight="1" x14ac:dyDescent="0.2">
      <c r="A264" s="7"/>
      <c r="B264" s="7"/>
      <c r="C264" s="9"/>
      <c r="D264" s="9"/>
    </row>
    <row r="265" spans="1:21" s="21" customFormat="1" ht="12.95" customHeight="1" x14ac:dyDescent="0.2">
      <c r="A265" s="7"/>
      <c r="B265" s="7"/>
      <c r="C265" s="9"/>
      <c r="D265" s="9"/>
    </row>
    <row r="266" spans="1:21" s="21" customFormat="1" ht="12.95" customHeight="1" x14ac:dyDescent="0.2">
      <c r="A266" s="7"/>
      <c r="B266" s="7"/>
      <c r="C266" s="9"/>
      <c r="D266" s="9"/>
    </row>
    <row r="267" spans="1:21" s="21" customFormat="1" ht="12.95" customHeight="1" x14ac:dyDescent="0.2">
      <c r="A267" s="7"/>
      <c r="B267" s="7"/>
      <c r="C267" s="9"/>
      <c r="D267" s="9"/>
    </row>
    <row r="268" spans="1:21" s="21" customFormat="1" ht="12.95" customHeight="1" x14ac:dyDescent="0.2">
      <c r="A268" s="7"/>
      <c r="B268" s="7"/>
      <c r="C268" s="9"/>
      <c r="D268" s="9"/>
    </row>
    <row r="269" spans="1:21" s="21" customFormat="1" ht="12.95" customHeight="1" x14ac:dyDescent="0.2">
      <c r="A269" s="7"/>
      <c r="B269" s="7"/>
      <c r="C269" s="9"/>
      <c r="D269" s="9"/>
    </row>
    <row r="270" spans="1:21" s="21" customFormat="1" ht="12.95" customHeight="1" x14ac:dyDescent="0.2">
      <c r="A270" s="7"/>
      <c r="B270" s="7"/>
      <c r="C270" s="9"/>
      <c r="D270" s="9"/>
    </row>
    <row r="271" spans="1:21" s="21" customFormat="1" ht="12.95" customHeight="1" x14ac:dyDescent="0.2">
      <c r="A271" s="7"/>
      <c r="B271" s="7"/>
      <c r="C271" s="9"/>
      <c r="D271" s="9"/>
    </row>
    <row r="272" spans="1:21" s="21" customFormat="1" ht="12.95" customHeight="1" x14ac:dyDescent="0.2">
      <c r="A272" s="7"/>
      <c r="B272" s="7"/>
      <c r="C272" s="9"/>
      <c r="D272" s="9"/>
    </row>
    <row r="273" spans="1:4" s="21" customFormat="1" ht="12.95" customHeight="1" x14ac:dyDescent="0.2">
      <c r="A273" s="7"/>
      <c r="B273" s="7"/>
      <c r="C273" s="9"/>
      <c r="D273" s="9"/>
    </row>
    <row r="274" spans="1:4" s="21" customFormat="1" ht="12.95" customHeight="1" x14ac:dyDescent="0.2">
      <c r="A274" s="7"/>
      <c r="B274" s="7"/>
      <c r="C274" s="9"/>
      <c r="D274" s="9"/>
    </row>
    <row r="275" spans="1:4" s="21" customFormat="1" ht="12.95" customHeight="1" x14ac:dyDescent="0.2">
      <c r="A275" s="7"/>
      <c r="B275" s="7"/>
      <c r="C275" s="9"/>
      <c r="D275" s="9"/>
    </row>
    <row r="276" spans="1:4" s="21" customFormat="1" ht="12.95" customHeight="1" x14ac:dyDescent="0.2">
      <c r="A276" s="7"/>
      <c r="B276" s="7"/>
      <c r="C276" s="9"/>
      <c r="D276" s="9"/>
    </row>
    <row r="277" spans="1:4" s="21" customFormat="1" ht="12.95" customHeight="1" x14ac:dyDescent="0.2">
      <c r="A277" s="7"/>
      <c r="B277" s="7"/>
      <c r="C277" s="9"/>
      <c r="D277" s="9"/>
    </row>
    <row r="278" spans="1:4" s="21" customFormat="1" ht="12.95" customHeight="1" x14ac:dyDescent="0.2">
      <c r="A278" s="7"/>
      <c r="B278" s="7"/>
      <c r="C278" s="9"/>
      <c r="D278" s="9"/>
    </row>
    <row r="279" spans="1:4" s="21" customFormat="1" ht="12.95" customHeight="1" x14ac:dyDescent="0.2">
      <c r="A279" s="7"/>
      <c r="B279" s="7"/>
      <c r="C279" s="9"/>
      <c r="D279" s="9"/>
    </row>
    <row r="280" spans="1:4" s="21" customFormat="1" ht="12.95" customHeight="1" x14ac:dyDescent="0.2">
      <c r="A280" s="7"/>
      <c r="B280" s="7"/>
      <c r="C280" s="9"/>
      <c r="D280" s="9"/>
    </row>
    <row r="281" spans="1:4" s="21" customFormat="1" ht="12.95" customHeight="1" x14ac:dyDescent="0.2">
      <c r="A281" s="7"/>
      <c r="B281" s="7"/>
      <c r="C281" s="9"/>
      <c r="D281" s="9"/>
    </row>
    <row r="282" spans="1:4" s="21" customFormat="1" ht="12.95" customHeight="1" x14ac:dyDescent="0.2">
      <c r="A282" s="7"/>
      <c r="B282" s="7"/>
      <c r="C282" s="9"/>
      <c r="D282" s="9"/>
    </row>
    <row r="283" spans="1:4" s="21" customFormat="1" ht="12.95" customHeight="1" x14ac:dyDescent="0.2">
      <c r="A283" s="7"/>
      <c r="B283" s="7"/>
      <c r="C283" s="9"/>
      <c r="D283" s="9"/>
    </row>
    <row r="284" spans="1:4" s="21" customFormat="1" ht="12.95" customHeight="1" x14ac:dyDescent="0.2">
      <c r="A284" s="7"/>
      <c r="B284" s="7"/>
      <c r="C284" s="9"/>
      <c r="D284" s="9"/>
    </row>
    <row r="285" spans="1:4" s="21" customFormat="1" ht="12.95" customHeight="1" x14ac:dyDescent="0.2">
      <c r="A285" s="7"/>
      <c r="B285" s="7"/>
      <c r="C285" s="9"/>
      <c r="D285" s="9"/>
    </row>
    <row r="286" spans="1:4" s="21" customFormat="1" ht="12.95" customHeight="1" x14ac:dyDescent="0.2">
      <c r="A286" s="7"/>
      <c r="B286" s="7"/>
      <c r="C286" s="9"/>
      <c r="D286" s="9"/>
    </row>
    <row r="287" spans="1:4" s="21" customFormat="1" ht="12.95" customHeight="1" x14ac:dyDescent="0.2">
      <c r="A287" s="7"/>
      <c r="B287" s="7"/>
      <c r="C287" s="9"/>
      <c r="D287" s="9"/>
    </row>
    <row r="288" spans="1:4" s="21" customFormat="1" ht="12.95" customHeight="1" x14ac:dyDescent="0.2">
      <c r="A288" s="7"/>
      <c r="B288" s="7"/>
      <c r="C288" s="9"/>
      <c r="D288" s="9"/>
    </row>
    <row r="289" spans="1:4" s="21" customFormat="1" ht="12.95" customHeight="1" x14ac:dyDescent="0.2">
      <c r="A289" s="7"/>
      <c r="B289" s="7"/>
      <c r="C289" s="9"/>
      <c r="D289" s="9"/>
    </row>
    <row r="290" spans="1:4" s="21" customFormat="1" ht="12.95" customHeight="1" x14ac:dyDescent="0.2">
      <c r="A290" s="7"/>
      <c r="B290" s="7"/>
      <c r="C290" s="9"/>
      <c r="D290" s="9"/>
    </row>
    <row r="291" spans="1:4" s="21" customFormat="1" ht="12.95" customHeight="1" x14ac:dyDescent="0.2">
      <c r="A291" s="7"/>
      <c r="B291" s="7"/>
      <c r="C291" s="9"/>
      <c r="D291" s="9"/>
    </row>
    <row r="292" spans="1:4" s="21" customFormat="1" ht="12.95" customHeight="1" x14ac:dyDescent="0.2">
      <c r="A292" s="7"/>
      <c r="B292" s="7"/>
      <c r="C292" s="9"/>
      <c r="D292" s="9"/>
    </row>
    <row r="293" spans="1:4" s="21" customFormat="1" ht="12.95" customHeight="1" x14ac:dyDescent="0.2">
      <c r="A293" s="7"/>
      <c r="B293" s="7"/>
      <c r="C293" s="9"/>
      <c r="D293" s="9"/>
    </row>
    <row r="294" spans="1:4" s="21" customFormat="1" ht="12.95" customHeight="1" x14ac:dyDescent="0.2">
      <c r="A294" s="7"/>
      <c r="B294" s="7"/>
      <c r="C294" s="9"/>
      <c r="D294" s="9"/>
    </row>
    <row r="295" spans="1:4" s="21" customFormat="1" ht="12.95" customHeight="1" x14ac:dyDescent="0.2">
      <c r="A295" s="7"/>
      <c r="B295" s="7"/>
      <c r="C295" s="9"/>
      <c r="D295" s="9"/>
    </row>
    <row r="296" spans="1:4" s="21" customFormat="1" ht="12.95" customHeight="1" x14ac:dyDescent="0.2">
      <c r="A296" s="7"/>
      <c r="B296" s="7"/>
      <c r="C296" s="9"/>
      <c r="D296" s="9"/>
    </row>
    <row r="297" spans="1:4" s="21" customFormat="1" ht="12.95" customHeight="1" x14ac:dyDescent="0.2">
      <c r="A297" s="7"/>
      <c r="B297" s="7"/>
      <c r="C297" s="9"/>
      <c r="D297" s="9"/>
    </row>
    <row r="298" spans="1:4" s="21" customFormat="1" ht="12.95" customHeight="1" x14ac:dyDescent="0.2">
      <c r="A298" s="7"/>
      <c r="B298" s="7"/>
      <c r="C298" s="9"/>
      <c r="D298" s="9"/>
    </row>
    <row r="299" spans="1:4" s="21" customFormat="1" ht="12.95" customHeight="1" x14ac:dyDescent="0.2">
      <c r="A299" s="7"/>
      <c r="B299" s="7"/>
      <c r="C299" s="9"/>
      <c r="D299" s="9"/>
    </row>
    <row r="300" spans="1:4" s="21" customFormat="1" ht="12.95" customHeight="1" x14ac:dyDescent="0.2">
      <c r="A300" s="7"/>
      <c r="B300" s="7"/>
      <c r="C300" s="9"/>
      <c r="D300" s="9"/>
    </row>
    <row r="301" spans="1:4" s="21" customFormat="1" ht="12.95" customHeight="1" x14ac:dyDescent="0.2">
      <c r="A301" s="7"/>
      <c r="B301" s="7"/>
      <c r="C301" s="9"/>
      <c r="D301" s="9"/>
    </row>
    <row r="302" spans="1:4" s="21" customFormat="1" ht="12.95" customHeight="1" x14ac:dyDescent="0.2">
      <c r="A302" s="7"/>
      <c r="B302" s="7"/>
      <c r="C302" s="9"/>
      <c r="D302" s="9"/>
    </row>
    <row r="303" spans="1:4" s="21" customFormat="1" ht="12.95" customHeight="1" x14ac:dyDescent="0.2">
      <c r="A303" s="7"/>
      <c r="B303" s="7"/>
      <c r="C303" s="9"/>
      <c r="D303" s="9"/>
    </row>
    <row r="304" spans="1:4" s="21" customFormat="1" ht="12.95" customHeight="1" x14ac:dyDescent="0.2">
      <c r="A304" s="7"/>
      <c r="B304" s="7"/>
      <c r="C304" s="9"/>
      <c r="D304" s="9"/>
    </row>
    <row r="305" spans="1:4" s="21" customFormat="1" ht="12.95" customHeight="1" x14ac:dyDescent="0.2">
      <c r="A305" s="7"/>
      <c r="B305" s="7"/>
      <c r="C305" s="9"/>
      <c r="D305" s="9"/>
    </row>
    <row r="306" spans="1:4" s="21" customFormat="1" ht="12.95" customHeight="1" x14ac:dyDescent="0.2">
      <c r="A306" s="7"/>
      <c r="B306" s="7"/>
      <c r="C306" s="9"/>
      <c r="D306" s="9"/>
    </row>
    <row r="307" spans="1:4" s="21" customFormat="1" ht="12.95" customHeight="1" x14ac:dyDescent="0.2">
      <c r="A307" s="7"/>
      <c r="B307" s="7"/>
      <c r="C307" s="9"/>
      <c r="D307" s="9"/>
    </row>
    <row r="308" spans="1:4" s="21" customFormat="1" ht="12.95" customHeight="1" x14ac:dyDescent="0.2">
      <c r="A308" s="7"/>
      <c r="B308" s="7"/>
      <c r="C308" s="9"/>
      <c r="D308" s="9"/>
    </row>
    <row r="309" spans="1:4" s="21" customFormat="1" ht="12.95" customHeight="1" x14ac:dyDescent="0.2">
      <c r="A309" s="7"/>
      <c r="B309" s="7"/>
      <c r="C309" s="9"/>
      <c r="D309" s="9"/>
    </row>
    <row r="310" spans="1:4" s="21" customFormat="1" ht="12.95" customHeight="1" x14ac:dyDescent="0.2">
      <c r="A310" s="7"/>
      <c r="B310" s="7"/>
      <c r="C310" s="9"/>
      <c r="D310" s="9"/>
    </row>
    <row r="311" spans="1:4" s="21" customFormat="1" ht="12.95" customHeight="1" x14ac:dyDescent="0.2">
      <c r="A311" s="7"/>
      <c r="B311" s="7"/>
      <c r="C311" s="9"/>
      <c r="D311" s="9"/>
    </row>
    <row r="312" spans="1:4" s="21" customFormat="1" ht="12.95" customHeight="1" x14ac:dyDescent="0.2">
      <c r="A312" s="7"/>
      <c r="B312" s="7"/>
      <c r="C312" s="9"/>
      <c r="D312" s="9"/>
    </row>
    <row r="313" spans="1:4" s="21" customFormat="1" ht="12.95" customHeight="1" x14ac:dyDescent="0.2">
      <c r="A313" s="7"/>
      <c r="B313" s="7"/>
      <c r="C313" s="9"/>
      <c r="D313" s="9"/>
    </row>
    <row r="314" spans="1:4" s="21" customFormat="1" ht="12.95" customHeight="1" x14ac:dyDescent="0.2">
      <c r="A314" s="7"/>
      <c r="B314" s="7"/>
      <c r="C314" s="9"/>
      <c r="D314" s="9"/>
    </row>
    <row r="315" spans="1:4" s="21" customFormat="1" ht="12.95" customHeight="1" x14ac:dyDescent="0.2">
      <c r="A315" s="7"/>
      <c r="B315" s="7"/>
      <c r="C315" s="9"/>
      <c r="D315" s="9"/>
    </row>
    <row r="316" spans="1:4" s="21" customFormat="1" ht="12.95" customHeight="1" x14ac:dyDescent="0.2">
      <c r="A316" s="7"/>
      <c r="B316" s="7"/>
      <c r="C316" s="9"/>
      <c r="D316" s="9"/>
    </row>
    <row r="317" spans="1:4" s="21" customFormat="1" ht="12.95" customHeight="1" x14ac:dyDescent="0.2">
      <c r="A317" s="7"/>
      <c r="B317" s="7"/>
      <c r="C317" s="9"/>
      <c r="D317" s="9"/>
    </row>
    <row r="318" spans="1:4" s="21" customFormat="1" ht="12.95" customHeight="1" x14ac:dyDescent="0.2">
      <c r="A318" s="7"/>
      <c r="B318" s="7"/>
      <c r="C318" s="9"/>
      <c r="D318" s="9"/>
    </row>
    <row r="319" spans="1:4" s="21" customFormat="1" ht="12.95" customHeight="1" x14ac:dyDescent="0.2">
      <c r="A319" s="7"/>
      <c r="B319" s="7"/>
      <c r="C319" s="9"/>
      <c r="D319" s="9"/>
    </row>
    <row r="320" spans="1:4" s="21" customFormat="1" ht="12.95" customHeight="1" x14ac:dyDescent="0.2">
      <c r="A320" s="7"/>
      <c r="B320" s="7"/>
      <c r="C320" s="9"/>
      <c r="D320" s="9"/>
    </row>
    <row r="321" spans="1:4" s="21" customFormat="1" ht="12.95" customHeight="1" x14ac:dyDescent="0.2">
      <c r="A321" s="7"/>
      <c r="B321" s="7"/>
      <c r="C321" s="9"/>
      <c r="D321" s="9"/>
    </row>
    <row r="322" spans="1:4" s="21" customFormat="1" ht="12.95" customHeight="1" x14ac:dyDescent="0.2">
      <c r="A322" s="7"/>
      <c r="B322" s="7"/>
      <c r="C322" s="9"/>
      <c r="D322" s="9"/>
    </row>
    <row r="323" spans="1:4" s="21" customFormat="1" ht="12.95" customHeight="1" x14ac:dyDescent="0.2">
      <c r="A323" s="7"/>
      <c r="B323" s="7"/>
      <c r="C323" s="9"/>
      <c r="D323" s="9"/>
    </row>
    <row r="324" spans="1:4" s="21" customFormat="1" ht="12.95" customHeight="1" x14ac:dyDescent="0.2">
      <c r="A324" s="7"/>
      <c r="B324" s="7"/>
      <c r="C324" s="9"/>
      <c r="D324" s="9"/>
    </row>
    <row r="325" spans="1:4" s="21" customFormat="1" ht="12.95" customHeight="1" x14ac:dyDescent="0.2">
      <c r="A325" s="7"/>
      <c r="B325" s="7"/>
      <c r="C325" s="9"/>
      <c r="D325" s="9"/>
    </row>
    <row r="326" spans="1:4" s="21" customFormat="1" ht="12.95" customHeight="1" x14ac:dyDescent="0.2">
      <c r="A326" s="7"/>
      <c r="B326" s="7"/>
      <c r="C326" s="9"/>
      <c r="D326" s="9"/>
    </row>
    <row r="327" spans="1:4" s="21" customFormat="1" ht="12.95" customHeight="1" x14ac:dyDescent="0.2">
      <c r="A327" s="7"/>
      <c r="B327" s="7"/>
      <c r="C327" s="9"/>
      <c r="D327" s="9"/>
    </row>
    <row r="328" spans="1:4" s="21" customFormat="1" ht="12.95" customHeight="1" x14ac:dyDescent="0.2">
      <c r="A328" s="7"/>
      <c r="B328" s="7"/>
      <c r="C328" s="9"/>
      <c r="D328" s="9"/>
    </row>
    <row r="329" spans="1:4" s="21" customFormat="1" ht="12.95" customHeight="1" x14ac:dyDescent="0.2">
      <c r="A329" s="7"/>
      <c r="B329" s="7"/>
      <c r="C329" s="9"/>
      <c r="D329" s="9"/>
    </row>
    <row r="330" spans="1:4" s="21" customFormat="1" ht="12.95" customHeight="1" x14ac:dyDescent="0.2">
      <c r="A330" s="7"/>
      <c r="B330" s="7"/>
      <c r="C330" s="9"/>
      <c r="D330" s="9"/>
    </row>
    <row r="331" spans="1:4" s="21" customFormat="1" ht="12.95" customHeight="1" x14ac:dyDescent="0.2">
      <c r="A331" s="7"/>
      <c r="B331" s="7"/>
      <c r="C331" s="9"/>
      <c r="D331" s="9"/>
    </row>
    <row r="332" spans="1:4" s="21" customFormat="1" ht="12.95" customHeight="1" x14ac:dyDescent="0.2">
      <c r="A332" s="7"/>
      <c r="B332" s="7"/>
      <c r="C332" s="9"/>
      <c r="D332" s="9"/>
    </row>
    <row r="333" spans="1:4" s="21" customFormat="1" ht="12.95" customHeight="1" x14ac:dyDescent="0.2">
      <c r="A333" s="7"/>
      <c r="B333" s="7"/>
      <c r="C333" s="9"/>
      <c r="D333" s="9"/>
    </row>
    <row r="334" spans="1:4" s="21" customFormat="1" ht="12.95" customHeight="1" x14ac:dyDescent="0.2">
      <c r="A334" s="7"/>
      <c r="B334" s="7"/>
      <c r="C334" s="9"/>
      <c r="D334" s="9"/>
    </row>
    <row r="335" spans="1:4" s="21" customFormat="1" ht="12.95" customHeight="1" x14ac:dyDescent="0.2">
      <c r="A335" s="7"/>
      <c r="B335" s="7"/>
      <c r="C335" s="9"/>
      <c r="D335" s="9"/>
    </row>
    <row r="336" spans="1:4" s="21" customFormat="1" ht="12.95" customHeight="1" x14ac:dyDescent="0.2">
      <c r="A336" s="7"/>
      <c r="B336" s="7"/>
      <c r="C336" s="9"/>
      <c r="D336" s="9"/>
    </row>
    <row r="337" spans="1:4" s="21" customFormat="1" ht="12.95" customHeight="1" x14ac:dyDescent="0.2">
      <c r="A337" s="7"/>
      <c r="B337" s="7"/>
      <c r="C337" s="9"/>
      <c r="D337" s="9"/>
    </row>
    <row r="338" spans="1:4" s="21" customFormat="1" ht="12.95" customHeight="1" x14ac:dyDescent="0.2">
      <c r="A338" s="7"/>
      <c r="B338" s="7"/>
      <c r="C338" s="9"/>
      <c r="D338" s="9"/>
    </row>
    <row r="339" spans="1:4" s="21" customFormat="1" ht="12.95" customHeight="1" x14ac:dyDescent="0.2">
      <c r="A339" s="7"/>
      <c r="B339" s="7"/>
      <c r="C339" s="9"/>
      <c r="D339" s="9"/>
    </row>
    <row r="340" spans="1:4" s="21" customFormat="1" ht="12.95" customHeight="1" x14ac:dyDescent="0.2">
      <c r="A340" s="7"/>
      <c r="B340" s="7"/>
      <c r="C340" s="9"/>
      <c r="D340" s="9"/>
    </row>
    <row r="341" spans="1:4" s="21" customFormat="1" ht="12.95" customHeight="1" x14ac:dyDescent="0.2">
      <c r="A341" s="7"/>
      <c r="B341" s="7"/>
      <c r="C341" s="9"/>
      <c r="D341" s="9"/>
    </row>
    <row r="342" spans="1:4" s="21" customFormat="1" ht="12.95" customHeight="1" x14ac:dyDescent="0.2">
      <c r="A342" s="7"/>
      <c r="B342" s="7"/>
      <c r="C342" s="9"/>
      <c r="D342" s="9"/>
    </row>
    <row r="343" spans="1:4" s="21" customFormat="1" ht="12.95" customHeight="1" x14ac:dyDescent="0.2">
      <c r="A343" s="7"/>
      <c r="B343" s="7"/>
      <c r="C343" s="9"/>
      <c r="D343" s="9"/>
    </row>
    <row r="344" spans="1:4" s="21" customFormat="1" ht="12.95" customHeight="1" x14ac:dyDescent="0.2">
      <c r="A344" s="7"/>
      <c r="B344" s="7"/>
      <c r="C344" s="9"/>
      <c r="D344" s="9"/>
    </row>
    <row r="345" spans="1:4" s="21" customFormat="1" ht="12.95" customHeight="1" x14ac:dyDescent="0.2">
      <c r="A345" s="7"/>
      <c r="B345" s="7"/>
      <c r="C345" s="9"/>
      <c r="D345" s="9"/>
    </row>
    <row r="346" spans="1:4" s="21" customFormat="1" ht="12.95" customHeight="1" x14ac:dyDescent="0.2">
      <c r="A346" s="7"/>
      <c r="B346" s="7"/>
      <c r="C346" s="9"/>
      <c r="D346" s="9"/>
    </row>
    <row r="347" spans="1:4" s="21" customFormat="1" ht="12.95" customHeight="1" x14ac:dyDescent="0.2">
      <c r="A347" s="7"/>
      <c r="B347" s="7"/>
      <c r="C347" s="9"/>
      <c r="D347" s="9"/>
    </row>
    <row r="348" spans="1:4" s="21" customFormat="1" ht="12.95" customHeight="1" x14ac:dyDescent="0.2">
      <c r="A348" s="7"/>
      <c r="B348" s="7"/>
      <c r="C348" s="9"/>
      <c r="D348" s="9"/>
    </row>
    <row r="349" spans="1:4" s="21" customFormat="1" ht="12.95" customHeight="1" x14ac:dyDescent="0.2">
      <c r="A349" s="7"/>
      <c r="B349" s="7"/>
      <c r="C349" s="9"/>
      <c r="D349" s="9"/>
    </row>
    <row r="350" spans="1:4" s="21" customFormat="1" ht="12.95" customHeight="1" x14ac:dyDescent="0.2">
      <c r="A350" s="7"/>
      <c r="B350" s="7"/>
      <c r="C350" s="9"/>
      <c r="D350" s="9"/>
    </row>
    <row r="351" spans="1:4" s="21" customFormat="1" ht="12.95" customHeight="1" x14ac:dyDescent="0.2">
      <c r="A351" s="7"/>
      <c r="B351" s="7"/>
      <c r="C351" s="9"/>
      <c r="D351" s="9"/>
    </row>
    <row r="352" spans="1:4" s="21" customFormat="1" ht="12.95" customHeight="1" x14ac:dyDescent="0.2">
      <c r="A352" s="7"/>
      <c r="B352" s="7"/>
      <c r="C352" s="9"/>
      <c r="D352" s="9"/>
    </row>
    <row r="353" spans="1:4" s="21" customFormat="1" ht="12.95" customHeight="1" x14ac:dyDescent="0.2">
      <c r="A353" s="7"/>
      <c r="B353" s="7"/>
      <c r="C353" s="9"/>
      <c r="D353" s="9"/>
    </row>
    <row r="354" spans="1:4" s="21" customFormat="1" ht="12.95" customHeight="1" x14ac:dyDescent="0.2">
      <c r="A354" s="7"/>
      <c r="B354" s="7"/>
      <c r="C354" s="9"/>
      <c r="D354" s="9"/>
    </row>
    <row r="355" spans="1:4" s="21" customFormat="1" ht="12.95" customHeight="1" x14ac:dyDescent="0.2">
      <c r="A355" s="7"/>
      <c r="B355" s="7"/>
      <c r="C355" s="9"/>
      <c r="D355" s="9"/>
    </row>
    <row r="356" spans="1:4" s="21" customFormat="1" ht="12.95" customHeight="1" x14ac:dyDescent="0.2">
      <c r="A356" s="7"/>
      <c r="B356" s="7"/>
      <c r="C356" s="9"/>
      <c r="D356" s="9"/>
    </row>
    <row r="357" spans="1:4" s="21" customFormat="1" ht="12.95" customHeight="1" x14ac:dyDescent="0.2">
      <c r="A357" s="7"/>
      <c r="B357" s="7"/>
      <c r="C357" s="9"/>
      <c r="D357" s="9"/>
    </row>
    <row r="358" spans="1:4" s="21" customFormat="1" ht="12.95" customHeight="1" x14ac:dyDescent="0.2">
      <c r="A358" s="7"/>
      <c r="B358" s="7"/>
      <c r="C358" s="9"/>
      <c r="D358" s="9"/>
    </row>
    <row r="359" spans="1:4" s="21" customFormat="1" ht="12.95" customHeight="1" x14ac:dyDescent="0.2">
      <c r="A359" s="7"/>
      <c r="B359" s="7"/>
      <c r="C359" s="9"/>
      <c r="D359" s="9"/>
    </row>
    <row r="360" spans="1:4" s="21" customFormat="1" ht="12.95" customHeight="1" x14ac:dyDescent="0.2">
      <c r="A360" s="7"/>
      <c r="B360" s="7"/>
      <c r="C360" s="9"/>
      <c r="D360" s="9"/>
    </row>
    <row r="361" spans="1:4" s="21" customFormat="1" ht="12.95" customHeight="1" x14ac:dyDescent="0.2">
      <c r="A361" s="7"/>
      <c r="B361" s="7"/>
      <c r="C361" s="9"/>
      <c r="D361" s="9"/>
    </row>
    <row r="362" spans="1:4" s="21" customFormat="1" ht="12.95" customHeight="1" x14ac:dyDescent="0.2">
      <c r="A362" s="7"/>
      <c r="B362" s="7"/>
      <c r="C362" s="9"/>
      <c r="D362" s="9"/>
    </row>
    <row r="363" spans="1:4" s="21" customFormat="1" ht="12.95" customHeight="1" x14ac:dyDescent="0.2">
      <c r="A363" s="7"/>
      <c r="B363" s="7"/>
      <c r="C363" s="9"/>
      <c r="D363" s="9"/>
    </row>
    <row r="364" spans="1:4" s="21" customFormat="1" ht="12.95" customHeight="1" x14ac:dyDescent="0.2">
      <c r="A364" s="7"/>
      <c r="B364" s="7"/>
      <c r="C364" s="9"/>
      <c r="D364" s="9"/>
    </row>
    <row r="365" spans="1:4" s="21" customFormat="1" ht="12.95" customHeight="1" x14ac:dyDescent="0.2">
      <c r="A365" s="7"/>
      <c r="B365" s="7"/>
      <c r="C365" s="9"/>
      <c r="D365" s="9"/>
    </row>
    <row r="366" spans="1:4" s="21" customFormat="1" ht="12.95" customHeight="1" x14ac:dyDescent="0.2">
      <c r="A366" s="7"/>
      <c r="B366" s="7"/>
      <c r="C366" s="9"/>
      <c r="D366" s="9"/>
    </row>
    <row r="367" spans="1:4" s="21" customFormat="1" ht="12.95" customHeight="1" x14ac:dyDescent="0.2">
      <c r="A367" s="7"/>
      <c r="B367" s="7"/>
      <c r="C367" s="9"/>
      <c r="D367" s="9"/>
    </row>
    <row r="368" spans="1:4" s="21" customFormat="1" ht="12.95" customHeight="1" x14ac:dyDescent="0.2">
      <c r="A368" s="7"/>
      <c r="B368" s="7"/>
      <c r="C368" s="9"/>
      <c r="D368" s="9"/>
    </row>
    <row r="369" spans="1:4" s="21" customFormat="1" ht="12.95" customHeight="1" x14ac:dyDescent="0.2">
      <c r="A369" s="7"/>
      <c r="B369" s="7"/>
      <c r="C369" s="9"/>
      <c r="D369" s="9"/>
    </row>
    <row r="370" spans="1:4" s="21" customFormat="1" ht="12.95" customHeight="1" x14ac:dyDescent="0.2">
      <c r="A370" s="7"/>
      <c r="B370" s="7"/>
      <c r="C370" s="9"/>
      <c r="D370" s="9"/>
    </row>
    <row r="371" spans="1:4" s="21" customFormat="1" ht="12.95" customHeight="1" x14ac:dyDescent="0.2">
      <c r="A371" s="7"/>
      <c r="B371" s="7"/>
      <c r="C371" s="9"/>
      <c r="D371" s="9"/>
    </row>
    <row r="372" spans="1:4" s="21" customFormat="1" ht="12.95" customHeight="1" x14ac:dyDescent="0.2">
      <c r="A372" s="7"/>
      <c r="B372" s="7"/>
      <c r="C372" s="9"/>
      <c r="D372" s="9"/>
    </row>
    <row r="373" spans="1:4" s="21" customFormat="1" ht="12.95" customHeight="1" x14ac:dyDescent="0.2">
      <c r="A373" s="7"/>
      <c r="B373" s="7"/>
      <c r="C373" s="9"/>
      <c r="D373" s="9"/>
    </row>
    <row r="374" spans="1:4" s="21" customFormat="1" ht="12.95" customHeight="1" x14ac:dyDescent="0.2">
      <c r="A374" s="7"/>
      <c r="B374" s="7"/>
      <c r="C374" s="9"/>
      <c r="D374" s="9"/>
    </row>
    <row r="375" spans="1:4" s="21" customFormat="1" ht="12.95" customHeight="1" x14ac:dyDescent="0.2">
      <c r="A375" s="7"/>
      <c r="B375" s="7"/>
      <c r="C375" s="9"/>
      <c r="D375" s="9"/>
    </row>
    <row r="376" spans="1:4" s="21" customFormat="1" ht="12.95" customHeight="1" x14ac:dyDescent="0.2">
      <c r="A376" s="7"/>
      <c r="B376" s="7"/>
      <c r="C376" s="9"/>
      <c r="D376" s="9"/>
    </row>
    <row r="377" spans="1:4" s="21" customFormat="1" ht="12.95" customHeight="1" x14ac:dyDescent="0.2">
      <c r="A377" s="7"/>
      <c r="B377" s="7"/>
      <c r="C377" s="9"/>
      <c r="D377" s="9"/>
    </row>
    <row r="378" spans="1:4" s="21" customFormat="1" ht="12.95" customHeight="1" x14ac:dyDescent="0.2">
      <c r="A378" s="7"/>
      <c r="B378" s="7"/>
      <c r="C378" s="7"/>
      <c r="D378" s="7"/>
    </row>
    <row r="379" spans="1:4" s="21" customFormat="1" ht="12.95" customHeight="1" x14ac:dyDescent="0.2">
      <c r="A379" s="7"/>
      <c r="B379" s="7"/>
      <c r="C379" s="7"/>
      <c r="D379" s="7"/>
    </row>
    <row r="380" spans="1:4" s="21" customFormat="1" ht="12.95" customHeight="1" x14ac:dyDescent="0.2">
      <c r="A380" s="7"/>
      <c r="B380" s="7"/>
      <c r="C380" s="7"/>
      <c r="D380" s="7"/>
    </row>
    <row r="381" spans="1:4" s="21" customFormat="1" ht="12.95" customHeight="1" x14ac:dyDescent="0.2">
      <c r="A381" s="7"/>
      <c r="B381" s="7"/>
      <c r="C381" s="7"/>
      <c r="D381" s="7"/>
    </row>
    <row r="382" spans="1:4" s="21" customFormat="1" ht="12.95" customHeight="1" x14ac:dyDescent="0.2">
      <c r="A382" s="7"/>
      <c r="B382" s="7"/>
      <c r="C382" s="7"/>
      <c r="D382" s="7"/>
    </row>
    <row r="383" spans="1:4" s="21" customFormat="1" ht="12.95" customHeight="1" x14ac:dyDescent="0.2">
      <c r="A383" s="7"/>
      <c r="B383" s="7"/>
      <c r="C383" s="7"/>
      <c r="D383" s="7"/>
    </row>
    <row r="384" spans="1:4" s="21" customFormat="1" ht="12.95" customHeight="1" x14ac:dyDescent="0.2"/>
    <row r="385" s="21" customFormat="1" ht="12.95" customHeight="1" x14ac:dyDescent="0.2"/>
    <row r="386" s="21" customFormat="1" ht="12.95" customHeight="1" x14ac:dyDescent="0.2"/>
    <row r="387" s="21" customFormat="1" ht="12.95" customHeight="1" x14ac:dyDescent="0.2"/>
    <row r="388" s="21" customFormat="1" ht="12.95" customHeight="1" x14ac:dyDescent="0.2"/>
    <row r="389" s="21" customFormat="1" ht="12.95" customHeight="1" x14ac:dyDescent="0.2"/>
    <row r="390" s="21" customFormat="1" ht="12.95" customHeight="1" x14ac:dyDescent="0.2"/>
    <row r="391" s="21" customFormat="1" ht="12.95" customHeight="1" x14ac:dyDescent="0.2"/>
    <row r="392" s="21" customFormat="1" ht="12.95" customHeight="1" x14ac:dyDescent="0.2"/>
    <row r="393" s="21" customFormat="1" ht="12.95" customHeight="1" x14ac:dyDescent="0.2"/>
    <row r="394" s="21" customFormat="1" ht="12.95" customHeight="1" x14ac:dyDescent="0.2"/>
    <row r="395" s="21" customFormat="1" ht="12.95" customHeight="1" x14ac:dyDescent="0.2"/>
    <row r="396" s="21" customFormat="1" ht="12.95" customHeight="1" x14ac:dyDescent="0.2"/>
    <row r="397" s="21" customFormat="1" ht="12.95" customHeight="1" x14ac:dyDescent="0.2"/>
    <row r="398" s="21" customFormat="1" ht="12.95" customHeight="1" x14ac:dyDescent="0.2"/>
    <row r="399" s="21" customFormat="1" ht="12.95" customHeight="1" x14ac:dyDescent="0.2"/>
    <row r="400" s="21" customFormat="1" ht="12.95" customHeight="1" x14ac:dyDescent="0.2"/>
    <row r="401" s="21" customFormat="1" ht="12.95" customHeight="1" x14ac:dyDescent="0.2"/>
    <row r="402" s="21" customFormat="1" ht="12.95" customHeight="1" x14ac:dyDescent="0.2"/>
    <row r="403" s="21" customFormat="1" ht="12.95" customHeight="1" x14ac:dyDescent="0.2"/>
    <row r="404" s="21" customFormat="1" ht="12.95" customHeight="1" x14ac:dyDescent="0.2"/>
    <row r="405" s="21" customFormat="1" ht="12.95" customHeight="1" x14ac:dyDescent="0.2"/>
    <row r="406" s="21" customFormat="1" ht="12.95" customHeight="1" x14ac:dyDescent="0.2"/>
    <row r="407" s="21" customFormat="1" ht="12.95" customHeight="1" x14ac:dyDescent="0.2"/>
    <row r="408" s="21" customFormat="1" ht="12.95" customHeight="1" x14ac:dyDescent="0.2"/>
    <row r="409" s="21" customFormat="1" ht="12.95" customHeight="1" x14ac:dyDescent="0.2"/>
    <row r="410" s="21" customFormat="1" ht="12.95" customHeight="1" x14ac:dyDescent="0.2"/>
    <row r="411" s="21" customFormat="1" ht="12.95" customHeight="1" x14ac:dyDescent="0.2"/>
    <row r="412" s="21" customFormat="1" ht="12.95" customHeight="1" x14ac:dyDescent="0.2"/>
    <row r="413" s="21" customFormat="1" ht="12.95" customHeight="1" x14ac:dyDescent="0.2"/>
    <row r="414" s="21" customFormat="1" ht="12.95" customHeight="1" x14ac:dyDescent="0.2"/>
    <row r="415" s="21" customFormat="1" ht="12.95" customHeight="1" x14ac:dyDescent="0.2"/>
    <row r="416" s="21" customFormat="1" ht="12.95" customHeight="1" x14ac:dyDescent="0.2"/>
    <row r="417" s="21" customFormat="1" ht="12.95" customHeight="1" x14ac:dyDescent="0.2"/>
    <row r="418" s="21" customFormat="1" ht="12.95" customHeight="1" x14ac:dyDescent="0.2"/>
    <row r="419" s="21" customFormat="1" ht="12.95" customHeight="1" x14ac:dyDescent="0.2"/>
    <row r="420" s="21" customFormat="1" ht="12.95" customHeight="1" x14ac:dyDescent="0.2"/>
    <row r="421" s="21" customFormat="1" ht="12.95" customHeight="1" x14ac:dyDescent="0.2"/>
    <row r="422" s="21" customFormat="1" ht="12.95" customHeight="1" x14ac:dyDescent="0.2"/>
    <row r="423" s="21" customFormat="1" ht="12.95" customHeight="1" x14ac:dyDescent="0.2"/>
    <row r="424" s="21" customFormat="1" ht="12.95" customHeight="1" x14ac:dyDescent="0.2"/>
    <row r="425" s="21" customFormat="1" ht="12.95" customHeight="1" x14ac:dyDescent="0.2"/>
    <row r="426" s="21" customFormat="1" ht="12.95" customHeight="1" x14ac:dyDescent="0.2"/>
    <row r="427" s="21" customFormat="1" ht="12.95" customHeight="1" x14ac:dyDescent="0.2"/>
    <row r="428" s="21" customFormat="1" ht="12.95" customHeight="1" x14ac:dyDescent="0.2"/>
    <row r="429" s="21" customFormat="1" ht="12.95" customHeight="1" x14ac:dyDescent="0.2"/>
    <row r="430" s="21" customFormat="1" ht="12.95" customHeight="1" x14ac:dyDescent="0.2"/>
    <row r="431" s="21" customFormat="1" ht="12.95" customHeight="1" x14ac:dyDescent="0.2"/>
    <row r="432" s="21" customFormat="1" ht="12.95" customHeight="1" x14ac:dyDescent="0.2"/>
    <row r="433" s="21" customFormat="1" ht="12.95" customHeight="1" x14ac:dyDescent="0.2"/>
    <row r="434" s="21" customFormat="1" ht="12.95" customHeight="1" x14ac:dyDescent="0.2"/>
    <row r="435" s="21" customFormat="1" ht="12.95" customHeight="1" x14ac:dyDescent="0.2"/>
    <row r="436" s="21" customFormat="1" ht="12.95" customHeight="1" x14ac:dyDescent="0.2"/>
    <row r="437" s="21" customFormat="1" ht="12.95" customHeight="1" x14ac:dyDescent="0.2"/>
    <row r="438" s="21" customFormat="1" ht="12.95" customHeight="1" x14ac:dyDescent="0.2"/>
    <row r="439" s="21" customFormat="1" ht="12.95" customHeight="1" x14ac:dyDescent="0.2"/>
    <row r="440" s="21" customFormat="1" ht="12.95" customHeight="1" x14ac:dyDescent="0.2"/>
    <row r="441" s="21" customFormat="1" ht="12.95" customHeight="1" x14ac:dyDescent="0.2"/>
    <row r="442" s="21" customFormat="1" ht="12.95" customHeight="1" x14ac:dyDescent="0.2"/>
    <row r="443" s="21" customFormat="1" ht="12.95" customHeight="1" x14ac:dyDescent="0.2"/>
    <row r="444" s="21" customFormat="1" ht="12.95" customHeight="1" x14ac:dyDescent="0.2"/>
    <row r="445" s="21" customFormat="1" ht="12.95" customHeight="1" x14ac:dyDescent="0.2"/>
    <row r="446" s="21" customFormat="1" ht="12.95" customHeight="1" x14ac:dyDescent="0.2"/>
    <row r="447" s="21" customFormat="1" ht="12.95" customHeight="1" x14ac:dyDescent="0.2"/>
    <row r="448" s="21" customFormat="1" ht="12.95" customHeight="1" x14ac:dyDescent="0.2"/>
    <row r="449" s="21" customFormat="1" ht="12.95" customHeight="1" x14ac:dyDescent="0.2"/>
    <row r="450" s="21" customFormat="1" ht="12.95" customHeight="1" x14ac:dyDescent="0.2"/>
    <row r="451" s="21" customFormat="1" ht="12.95" customHeight="1" x14ac:dyDescent="0.2"/>
    <row r="452" s="21" customFormat="1" ht="12.95" customHeight="1" x14ac:dyDescent="0.2"/>
    <row r="453" s="21" customFormat="1" ht="12.95" customHeight="1" x14ac:dyDescent="0.2"/>
    <row r="454" s="21" customFormat="1" ht="12.95" customHeight="1" x14ac:dyDescent="0.2"/>
    <row r="455" s="21" customFormat="1" ht="12.95" customHeight="1" x14ac:dyDescent="0.2"/>
    <row r="456" s="21" customFormat="1" ht="12.95" customHeight="1" x14ac:dyDescent="0.2"/>
    <row r="457" s="21" customFormat="1" ht="12.95" customHeight="1" x14ac:dyDescent="0.2"/>
    <row r="458" s="21" customFormat="1" ht="12.95" customHeight="1" x14ac:dyDescent="0.2"/>
    <row r="459" s="21" customFormat="1" ht="12.95" customHeight="1" x14ac:dyDescent="0.2"/>
    <row r="460" s="21" customFormat="1" ht="12.95" customHeight="1" x14ac:dyDescent="0.2"/>
    <row r="461" s="21" customFormat="1" ht="12.95" customHeight="1" x14ac:dyDescent="0.2"/>
    <row r="462" s="21" customFormat="1" ht="12.95" customHeight="1" x14ac:dyDescent="0.2"/>
    <row r="463" s="21" customFormat="1" ht="12.95" customHeight="1" x14ac:dyDescent="0.2"/>
    <row r="464" s="21" customFormat="1" ht="12.95" customHeight="1" x14ac:dyDescent="0.2"/>
    <row r="465" s="21" customFormat="1" ht="12.95" customHeight="1" x14ac:dyDescent="0.2"/>
    <row r="466" s="21" customFormat="1" ht="12.95" customHeight="1" x14ac:dyDescent="0.2"/>
    <row r="467" s="21" customFormat="1" ht="12.95" customHeight="1" x14ac:dyDescent="0.2"/>
    <row r="468" s="21" customFormat="1" ht="12.95" customHeight="1" x14ac:dyDescent="0.2"/>
    <row r="469" s="21" customFormat="1" ht="12.95" customHeight="1" x14ac:dyDescent="0.2"/>
    <row r="470" s="21" customFormat="1" ht="12.95" customHeight="1" x14ac:dyDescent="0.2"/>
    <row r="471" s="21" customFormat="1" ht="12.95" customHeight="1" x14ac:dyDescent="0.2"/>
    <row r="472" s="21" customFormat="1" ht="12.95" customHeight="1" x14ac:dyDescent="0.2"/>
    <row r="473" s="21" customFormat="1" ht="12.95" customHeight="1" x14ac:dyDescent="0.2"/>
    <row r="474" s="21" customFormat="1" ht="12.95" customHeight="1" x14ac:dyDescent="0.2"/>
    <row r="475" s="21" customFormat="1" ht="12.95" customHeight="1" x14ac:dyDescent="0.2"/>
    <row r="476" s="21" customFormat="1" ht="12.95" customHeight="1" x14ac:dyDescent="0.2"/>
    <row r="477" s="21" customFormat="1" ht="12.95" customHeight="1" x14ac:dyDescent="0.2"/>
    <row r="478" s="21" customFormat="1" ht="12.95" customHeight="1" x14ac:dyDescent="0.2"/>
    <row r="479" s="21" customFormat="1" ht="12.95" customHeight="1" x14ac:dyDescent="0.2"/>
    <row r="480" s="21" customFormat="1" ht="12.95" customHeight="1" x14ac:dyDescent="0.2"/>
    <row r="481" s="21" customFormat="1" ht="12.95" customHeight="1" x14ac:dyDescent="0.2"/>
    <row r="482" s="21" customFormat="1" ht="12.95" customHeight="1" x14ac:dyDescent="0.2"/>
    <row r="483" s="21" customFormat="1" ht="12.95" customHeight="1" x14ac:dyDescent="0.2"/>
  </sheetData>
  <protectedRanges>
    <protectedRange sqref="A227:D250" name="Range1"/>
  </protectedRanges>
  <sortState xmlns:xlrd2="http://schemas.microsoft.com/office/spreadsheetml/2017/richdata2" ref="A21:W266">
    <sortCondition ref="C21:C266"/>
  </sortState>
  <phoneticPr fontId="8" type="noConversion"/>
  <hyperlinks>
    <hyperlink ref="H64866" r:id="rId1" display="http://vsolj.cetus-net.org/bulletin.html" xr:uid="{00000000-0004-0000-0000-000000000000}"/>
    <hyperlink ref="H64859" r:id="rId2" display="http://vsolj.cetus-net.org/bulletin.html" xr:uid="{00000000-0004-0000-0000-000001000000}"/>
    <hyperlink ref="AP2356" r:id="rId3" display="http://cdsbib.u-strasbg.fr/cgi-bin/cdsbib?1990RMxAA..21..381G" xr:uid="{00000000-0004-0000-0000-000002000000}"/>
    <hyperlink ref="AP2359" r:id="rId4" display="http://cdsbib.u-strasbg.fr/cgi-bin/cdsbib?1990RMxAA..21..381G" xr:uid="{00000000-0004-0000-0000-000003000000}"/>
    <hyperlink ref="AP2357" r:id="rId5" display="http://cdsbib.u-strasbg.fr/cgi-bin/cdsbib?1990RMxAA..21..381G" xr:uid="{00000000-0004-0000-0000-000004000000}"/>
    <hyperlink ref="AP2335" r:id="rId6" display="http://cdsbib.u-strasbg.fr/cgi-bin/cdsbib?1990RMxAA..21..381G" xr:uid="{00000000-0004-0000-0000-000005000000}"/>
    <hyperlink ref="I64866" r:id="rId7" display="http://vsolj.cetus-net.org/bulletin.html" xr:uid="{00000000-0004-0000-0000-000006000000}"/>
    <hyperlink ref="AQ2469" r:id="rId8" display="http://cdsbib.u-strasbg.fr/cgi-bin/cdsbib?1990RMxAA..21..381G" xr:uid="{00000000-0004-0000-0000-000007000000}"/>
    <hyperlink ref="AQ738" r:id="rId9" display="http://cdsbib.u-strasbg.fr/cgi-bin/cdsbib?1990RMxAA..21..381G" xr:uid="{00000000-0004-0000-0000-000008000000}"/>
    <hyperlink ref="AQ2470" r:id="rId10" display="http://cdsbib.u-strasbg.fr/cgi-bin/cdsbib?1990RMxAA..21..381G" xr:uid="{00000000-0004-0000-0000-000009000000}"/>
    <hyperlink ref="H64863" r:id="rId11" display="https://www.aavso.org/ejaavso" xr:uid="{00000000-0004-0000-0000-00000A000000}"/>
    <hyperlink ref="H65088" r:id="rId12" display="http://vsolj.cetus-net.org/bulletin.html" xr:uid="{00000000-0004-0000-0000-00000B000000}"/>
    <hyperlink ref="H65081" r:id="rId13" display="https://www.aavso.org/ejaavso" xr:uid="{00000000-0004-0000-0000-00000C000000}"/>
    <hyperlink ref="I65088" r:id="rId14" display="http://vsolj.cetus-net.org/bulletin.html" xr:uid="{00000000-0004-0000-0000-00000D000000}"/>
    <hyperlink ref="AQ58739" r:id="rId15" display="http://cdsbib.u-strasbg.fr/cgi-bin/cdsbib?1990RMxAA..21..381G" xr:uid="{00000000-0004-0000-0000-00000E000000}"/>
    <hyperlink ref="H65085" r:id="rId16" display="https://www.aavso.org/ejaavso" xr:uid="{00000000-0004-0000-0000-00000F000000}"/>
    <hyperlink ref="AP6103" r:id="rId17" display="http://cdsbib.u-strasbg.fr/cgi-bin/cdsbib?1990RMxAA..21..381G" xr:uid="{00000000-0004-0000-0000-000010000000}"/>
    <hyperlink ref="AP6106" r:id="rId18" display="http://cdsbib.u-strasbg.fr/cgi-bin/cdsbib?1990RMxAA..21..381G" xr:uid="{00000000-0004-0000-0000-000011000000}"/>
    <hyperlink ref="AP6104" r:id="rId19" display="http://cdsbib.u-strasbg.fr/cgi-bin/cdsbib?1990RMxAA..21..381G" xr:uid="{00000000-0004-0000-0000-000012000000}"/>
    <hyperlink ref="AP6088" r:id="rId20" display="http://cdsbib.u-strasbg.fr/cgi-bin/cdsbib?1990RMxAA..21..381G" xr:uid="{00000000-0004-0000-0000-000013000000}"/>
    <hyperlink ref="AQ6317" r:id="rId21" display="http://cdsbib.u-strasbg.fr/cgi-bin/cdsbib?1990RMxAA..21..381G" xr:uid="{00000000-0004-0000-0000-000014000000}"/>
    <hyperlink ref="AQ6321" r:id="rId22" display="http://cdsbib.u-strasbg.fr/cgi-bin/cdsbib?1990RMxAA..21..381G" xr:uid="{00000000-0004-0000-0000-000015000000}"/>
    <hyperlink ref="AQ465" r:id="rId23" display="http://cdsbib.u-strasbg.fr/cgi-bin/cdsbib?1990RMxAA..21..381G" xr:uid="{00000000-0004-0000-0000-000016000000}"/>
    <hyperlink ref="I3209" r:id="rId24" display="http://vsolj.cetus-net.org/bulletin.html" xr:uid="{00000000-0004-0000-0000-000017000000}"/>
    <hyperlink ref="H3209" r:id="rId25" display="http://vsolj.cetus-net.org/bulletin.html" xr:uid="{00000000-0004-0000-0000-000018000000}"/>
    <hyperlink ref="AQ1126" r:id="rId26" display="http://cdsbib.u-strasbg.fr/cgi-bin/cdsbib?1990RMxAA..21..381G" xr:uid="{00000000-0004-0000-0000-000019000000}"/>
    <hyperlink ref="AQ1125" r:id="rId27" display="http://cdsbib.u-strasbg.fr/cgi-bin/cdsbib?1990RMxAA..21..381G" xr:uid="{00000000-0004-0000-0000-00001A000000}"/>
    <hyperlink ref="AP4379" r:id="rId28" display="http://cdsbib.u-strasbg.fr/cgi-bin/cdsbib?1990RMxAA..21..381G" xr:uid="{00000000-0004-0000-0000-00001B000000}"/>
    <hyperlink ref="AP4397" r:id="rId29" display="http://cdsbib.u-strasbg.fr/cgi-bin/cdsbib?1990RMxAA..21..381G" xr:uid="{00000000-0004-0000-0000-00001C000000}"/>
    <hyperlink ref="AP4398" r:id="rId30" display="http://cdsbib.u-strasbg.fr/cgi-bin/cdsbib?1990RMxAA..21..381G" xr:uid="{00000000-0004-0000-0000-00001D000000}"/>
    <hyperlink ref="AP4394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9CAB-9835-4F86-A00C-C786A420625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2024-09-19T04:48:45Z</dcterms:modified>
</cp:coreProperties>
</file>