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3DF89A0-5958-4113-8D5C-A028B63FFE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" sheetId="6" r:id="rId1"/>
    <sheet name="A (2)" sheetId="4" r:id="rId2"/>
    <sheet name="A (3)" sheetId="5" r:id="rId3"/>
    <sheet name="B" sheetId="2" r:id="rId4"/>
  </sheets>
  <calcPr calcId="181029"/>
</workbook>
</file>

<file path=xl/calcChain.xml><?xml version="1.0" encoding="utf-8"?>
<calcChain xmlns="http://schemas.openxmlformats.org/spreadsheetml/2006/main">
  <c r="E34" i="6" l="1"/>
  <c r="F34" i="6"/>
  <c r="U34" i="6"/>
  <c r="E9" i="6"/>
  <c r="D9" i="6"/>
  <c r="E26" i="6"/>
  <c r="F26" i="6"/>
  <c r="G26" i="6"/>
  <c r="I26" i="6"/>
  <c r="E27" i="6"/>
  <c r="F27" i="6"/>
  <c r="G27" i="6"/>
  <c r="I27" i="6"/>
  <c r="E28" i="6"/>
  <c r="F28" i="6"/>
  <c r="G28" i="6"/>
  <c r="I28" i="6"/>
  <c r="E29" i="6"/>
  <c r="F29" i="6"/>
  <c r="G29" i="6"/>
  <c r="I29" i="6"/>
  <c r="E30" i="6"/>
  <c r="F30" i="6"/>
  <c r="G30" i="6"/>
  <c r="I30" i="6"/>
  <c r="E31" i="6"/>
  <c r="F31" i="6"/>
  <c r="G31" i="6"/>
  <c r="I31" i="6"/>
  <c r="E32" i="6"/>
  <c r="F32" i="6"/>
  <c r="G32" i="6"/>
  <c r="K32" i="6"/>
  <c r="E33" i="6"/>
  <c r="F33" i="6"/>
  <c r="G33" i="6"/>
  <c r="Q34" i="6"/>
  <c r="F16" i="6"/>
  <c r="F17" i="6" s="1"/>
  <c r="E21" i="6"/>
  <c r="F21" i="6"/>
  <c r="E22" i="6"/>
  <c r="F22" i="6"/>
  <c r="G22" i="6"/>
  <c r="I22" i="6"/>
  <c r="E23" i="6"/>
  <c r="F23" i="6"/>
  <c r="E24" i="6"/>
  <c r="F24" i="6"/>
  <c r="G24" i="6"/>
  <c r="I24" i="6"/>
  <c r="E25" i="6"/>
  <c r="F25" i="6"/>
  <c r="G23" i="6"/>
  <c r="I23" i="6"/>
  <c r="G25" i="6"/>
  <c r="C17" i="6"/>
  <c r="Q21" i="6"/>
  <c r="Q22" i="6"/>
  <c r="Q23" i="6"/>
  <c r="Q24" i="6"/>
  <c r="I25" i="6"/>
  <c r="Q25" i="6"/>
  <c r="Q26" i="6"/>
  <c r="Q27" i="6"/>
  <c r="Q28" i="6"/>
  <c r="Q29" i="6"/>
  <c r="Q30" i="6"/>
  <c r="Q32" i="6"/>
  <c r="Q31" i="6"/>
  <c r="I33" i="6"/>
  <c r="Q33" i="6"/>
  <c r="Q33" i="4"/>
  <c r="E32" i="4"/>
  <c r="F32" i="4"/>
  <c r="G32" i="4"/>
  <c r="H32" i="4"/>
  <c r="E33" i="4"/>
  <c r="F33" i="4"/>
  <c r="G33" i="4"/>
  <c r="H33" i="4"/>
  <c r="Q32" i="4"/>
  <c r="F27" i="5"/>
  <c r="F29" i="5"/>
  <c r="F31" i="4"/>
  <c r="Q31" i="4"/>
  <c r="E31" i="4"/>
  <c r="G31" i="4"/>
  <c r="J31" i="4"/>
  <c r="E31" i="5"/>
  <c r="F31" i="5"/>
  <c r="G31" i="5"/>
  <c r="J31" i="5"/>
  <c r="F11" i="5"/>
  <c r="Q31" i="5"/>
  <c r="G11" i="5"/>
  <c r="E15" i="5"/>
  <c r="C17" i="5"/>
  <c r="C8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E27" i="5"/>
  <c r="E28" i="5"/>
  <c r="F28" i="5"/>
  <c r="E29" i="5"/>
  <c r="E30" i="5"/>
  <c r="F30" i="5"/>
  <c r="E21" i="5"/>
  <c r="F21" i="5"/>
  <c r="Q21" i="5"/>
  <c r="Q22" i="5"/>
  <c r="Q23" i="5"/>
  <c r="Q24" i="5"/>
  <c r="Q25" i="5"/>
  <c r="Q26" i="5"/>
  <c r="Q27" i="5"/>
  <c r="Q28" i="5"/>
  <c r="Q29" i="5"/>
  <c r="Q30" i="5"/>
  <c r="E27" i="4"/>
  <c r="F27" i="4"/>
  <c r="E28" i="4"/>
  <c r="F28" i="4"/>
  <c r="E29" i="4"/>
  <c r="F29" i="4"/>
  <c r="E30" i="4"/>
  <c r="F30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E22" i="4"/>
  <c r="F22" i="4"/>
  <c r="G22" i="4"/>
  <c r="H22" i="4"/>
  <c r="E21" i="4"/>
  <c r="F21" i="4"/>
  <c r="E15" i="4"/>
  <c r="E16" i="4" s="1"/>
  <c r="E17" i="4" s="1"/>
  <c r="C17" i="4"/>
  <c r="Q21" i="4"/>
  <c r="Q22" i="4"/>
  <c r="Q23" i="4"/>
  <c r="Q24" i="4"/>
  <c r="Q25" i="4"/>
  <c r="Q26" i="4"/>
  <c r="Q27" i="4"/>
  <c r="Q28" i="4"/>
  <c r="Q29" i="4"/>
  <c r="Q30" i="4"/>
  <c r="E30" i="2"/>
  <c r="F30" i="2"/>
  <c r="Q30" i="2"/>
  <c r="E29" i="2"/>
  <c r="F29" i="2"/>
  <c r="Q29" i="2"/>
  <c r="E28" i="2"/>
  <c r="F28" i="2"/>
  <c r="Q28" i="2"/>
  <c r="E27" i="2"/>
  <c r="F27" i="2"/>
  <c r="Q27" i="2"/>
  <c r="E21" i="2"/>
  <c r="F21" i="2"/>
  <c r="E22" i="2"/>
  <c r="F22" i="2"/>
  <c r="G22" i="2"/>
  <c r="H22" i="2"/>
  <c r="E23" i="2"/>
  <c r="F23" i="2"/>
  <c r="G23" i="2"/>
  <c r="E24" i="2"/>
  <c r="F24" i="2"/>
  <c r="G24" i="2"/>
  <c r="H24" i="2"/>
  <c r="E25" i="2"/>
  <c r="F25" i="2"/>
  <c r="G25" i="2"/>
  <c r="H25" i="2"/>
  <c r="E26" i="2"/>
  <c r="F26" i="2"/>
  <c r="Q21" i="2"/>
  <c r="E15" i="2"/>
  <c r="E16" i="2" s="1"/>
  <c r="E17" i="2" s="1"/>
  <c r="C17" i="2"/>
  <c r="Q22" i="2"/>
  <c r="Q23" i="2"/>
  <c r="Q24" i="2"/>
  <c r="Q25" i="2"/>
  <c r="Q26" i="2"/>
  <c r="C11" i="4"/>
  <c r="C12" i="4"/>
  <c r="C16" i="4"/>
  <c r="D18" i="4"/>
  <c r="H23" i="2"/>
  <c r="C11" i="2"/>
  <c r="C12" i="2"/>
  <c r="C16" i="2"/>
  <c r="D18" i="2"/>
  <c r="O24" i="2"/>
  <c r="C15" i="2"/>
  <c r="O22" i="2"/>
  <c r="O23" i="2"/>
  <c r="O26" i="2"/>
  <c r="O25" i="2"/>
  <c r="O32" i="4"/>
  <c r="O22" i="4"/>
  <c r="O26" i="4"/>
  <c r="O30" i="4"/>
  <c r="O23" i="4"/>
  <c r="O27" i="4"/>
  <c r="O28" i="4"/>
  <c r="O25" i="4"/>
  <c r="O31" i="4"/>
  <c r="O24" i="4"/>
  <c r="C15" i="4"/>
  <c r="O29" i="4"/>
  <c r="O33" i="4"/>
  <c r="C18" i="4"/>
  <c r="C18" i="2"/>
  <c r="C11" i="6"/>
  <c r="C12" i="6"/>
  <c r="C11" i="5"/>
  <c r="C16" i="6" l="1"/>
  <c r="D18" i="6" s="1"/>
  <c r="C15" i="6"/>
  <c r="O22" i="6"/>
  <c r="O25" i="6"/>
  <c r="O27" i="6"/>
  <c r="O24" i="6"/>
  <c r="O31" i="6"/>
  <c r="O29" i="6"/>
  <c r="O32" i="6"/>
  <c r="O30" i="6"/>
  <c r="O26" i="6"/>
  <c r="O28" i="6"/>
  <c r="O23" i="6"/>
  <c r="O34" i="6"/>
  <c r="O33" i="6"/>
  <c r="C12" i="5"/>
  <c r="C16" i="5" l="1"/>
  <c r="D18" i="5" s="1"/>
  <c r="O24" i="5"/>
  <c r="O26" i="5"/>
  <c r="O25" i="5"/>
  <c r="O30" i="5"/>
  <c r="O31" i="5"/>
  <c r="O27" i="5"/>
  <c r="O22" i="5"/>
  <c r="O29" i="5"/>
  <c r="O28" i="5"/>
  <c r="C15" i="5"/>
  <c r="O23" i="5"/>
  <c r="F18" i="6"/>
  <c r="F19" i="6" s="1"/>
  <c r="C18" i="6"/>
  <c r="C18" i="5" l="1"/>
  <c r="E16" i="5"/>
  <c r="E17" i="5" s="1"/>
</calcChain>
</file>

<file path=xl/sharedStrings.xml><?xml version="1.0" encoding="utf-8"?>
<sst xmlns="http://schemas.openxmlformats.org/spreadsheetml/2006/main" count="232" uniqueCount="64">
  <si>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</si>
  <si>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</si>
  <si>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</si>
  <si>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</si>
  <si>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</si>
  <si>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</si>
  <si>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</si>
  <si>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</si>
  <si>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</si>
  <si>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</si>
  <si>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</si>
  <si>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</si>
  <si>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</si>
  <si>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</si>
  <si>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</si>
  <si>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</si>
  <si>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</si>
  <si>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</si>
  <si>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</si>
  <si>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</si>
  <si>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</si>
  <si>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</si>
  <si>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</si>
  <si>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</si>
  <si>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</si>
  <si>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</si>
  <si>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</si>
  <si>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</si>
  <si>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</si>
  <si>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</si>
  <si>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</si>
  <si>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</si>
  <si>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</si>
  <si>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</si>
  <si>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</si>
  <si>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</si>
  <si>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</si>
  <si>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</si>
  <si>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From ToMcat (period search software)</t>
  </si>
  <si>
    <t>GCVS</t>
  </si>
  <si>
    <t>EW</t>
  </si>
  <si>
    <t>1997Ap&amp;SS.246..291G</t>
  </si>
  <si>
    <t>DN Aur / GSC 02393-00331</t>
  </si>
  <si>
    <t xml:space="preserve">P = </t>
  </si>
  <si>
    <t>days</t>
  </si>
  <si>
    <t>Goderya 1997</t>
  </si>
  <si>
    <t>Half period -- is this possible?</t>
  </si>
  <si>
    <t>WD analysis - with LC</t>
  </si>
  <si>
    <t>Start of linear fit &gt;&gt;&gt;&gt;&gt;&gt;&gt;&gt;&gt;&gt;&gt;&gt;&gt;&gt;&gt;&gt;&gt;&gt;&gt;&gt;&gt;</t>
  </si>
  <si>
    <t>RHN 2009</t>
  </si>
  <si>
    <t>Nelson</t>
  </si>
  <si>
    <t>IBVS 5929</t>
  </si>
  <si>
    <t>IBVS 5984</t>
  </si>
  <si>
    <t>IBVS 6149</t>
  </si>
  <si>
    <t>I</t>
  </si>
  <si>
    <t>ToMCAT</t>
  </si>
  <si>
    <t>Add cycle</t>
  </si>
  <si>
    <t>Old Cycle</t>
  </si>
  <si>
    <t>OEJV 0211</t>
  </si>
  <si>
    <t>pg</t>
  </si>
  <si>
    <t>vis</t>
  </si>
  <si>
    <t>PE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</si>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</sst>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20"/>
      <name val="Arial"/>
      <family val="2"/>
    </font>
    <font>
      <strike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53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5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8" fillId="0" borderId="0" xfId="0" applyFont="1" applyAlignment="1"/>
    <xf numFmtId="0" fontId="12" fillId="0" borderId="0" xfId="0" applyFont="1" applyAlignment="1"/>
    <xf numFmtId="0" fontId="13" fillId="0" borderId="5" xfId="0" applyFont="1" applyBorder="1" applyAlignment="1"/>
    <xf numFmtId="0" fontId="13" fillId="0" borderId="6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11" fillId="0" borderId="0" xfId="0" applyFont="1" applyAlignment="1"/>
    <xf numFmtId="0" fontId="16" fillId="0" borderId="6" xfId="0" applyFont="1" applyBorder="1" applyAlignment="1"/>
    <xf numFmtId="0" fontId="17" fillId="0" borderId="0" xfId="0" applyFont="1" applyAlignment="1"/>
    <xf numFmtId="0" fontId="1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9" fillId="0" borderId="0" xfId="0" applyFont="1">
      <alignment vertical="top"/>
    </xf>
    <xf numFmtId="0" fontId="1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7" applyFont="1" applyAlignment="1">
      <alignment vertical="center"/>
    </xf>
    <xf numFmtId="0" fontId="23" fillId="0" borderId="0" xfId="7" applyFont="1" applyAlignment="1">
      <alignment horizontal="center" vertical="center"/>
    </xf>
    <xf numFmtId="0" fontId="23" fillId="0" borderId="0" xfId="7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Aur - O-C Diagr.</a:t>
            </a:r>
          </a:p>
        </c:rich>
      </c:tx>
      <c:layout>
        <c:manualLayout>
          <c:xMode val="edge"/>
          <c:yMode val="edge"/>
          <c:x val="0.3837926910512332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414456686540114"/>
          <c:w val="0.81651498070016948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Active!$D$21:$D$140</c:f>
                <c:numCache>
                  <c:formatCode>General</c:formatCode>
                  <c:ptCount val="120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Active!$D$21:$D$140</c:f>
                <c:numCache>
                  <c:formatCode>General</c:formatCode>
                  <c:ptCount val="120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33-44EF-B13D-601B9E837C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0.11282499999651918</c:v>
                </c:pt>
                <c:pt idx="2">
                  <c:v>0.11482499999692664</c:v>
                </c:pt>
                <c:pt idx="3">
                  <c:v>0.10697500000242144</c:v>
                </c:pt>
                <c:pt idx="4">
                  <c:v>0.10807500000373693</c:v>
                </c:pt>
                <c:pt idx="5">
                  <c:v>0.10997499999939464</c:v>
                </c:pt>
                <c:pt idx="6">
                  <c:v>9.825000000273576E-2</c:v>
                </c:pt>
                <c:pt idx="7">
                  <c:v>7.5074999993375968E-2</c:v>
                </c:pt>
                <c:pt idx="8">
                  <c:v>5.5899999999382999E-2</c:v>
                </c:pt>
                <c:pt idx="9">
                  <c:v>9.4874999995226972E-2</c:v>
                </c:pt>
                <c:pt idx="10">
                  <c:v>8.8125000002037268E-2</c:v>
                </c:pt>
                <c:pt idx="12">
                  <c:v>7.1099999993748497E-2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33-44EF-B13D-601B9E837C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33-44EF-B13D-601B9E837C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9.0725000001839362E-2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33-44EF-B13D-601B9E837C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33-44EF-B13D-601B9E837C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33-44EF-B13D-601B9E837C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2.0999999999999999E-3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33-44EF-B13D-601B9E837C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0.10357123473417933</c:v>
                </c:pt>
                <c:pt idx="2">
                  <c:v>0.10357123473417933</c:v>
                </c:pt>
                <c:pt idx="3">
                  <c:v>0.10147978435010913</c:v>
                </c:pt>
                <c:pt idx="4">
                  <c:v>0.10147978435010913</c:v>
                </c:pt>
                <c:pt idx="5">
                  <c:v>8.7964387563675167E-2</c:v>
                </c:pt>
                <c:pt idx="6">
                  <c:v>8.7963242191066146E-2</c:v>
                </c:pt>
                <c:pt idx="7">
                  <c:v>8.7959806073239083E-2</c:v>
                </c:pt>
                <c:pt idx="8">
                  <c:v>8.7956369955412034E-2</c:v>
                </c:pt>
                <c:pt idx="9">
                  <c:v>8.7877339245389666E-2</c:v>
                </c:pt>
                <c:pt idx="10">
                  <c:v>8.6596812668505496E-2</c:v>
                </c:pt>
                <c:pt idx="11">
                  <c:v>8.173126982538928E-2</c:v>
                </c:pt>
                <c:pt idx="12">
                  <c:v>7.597577246506465E-2</c:v>
                </c:pt>
                <c:pt idx="13">
                  <c:v>7.2283091173584724E-2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33-44EF-B13D-601B9E837CE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-29395.5</c:v>
                </c:pt>
                <c:pt idx="1">
                  <c:v>1761.5</c:v>
                </c:pt>
                <c:pt idx="2">
                  <c:v>1761.5</c:v>
                </c:pt>
                <c:pt idx="3">
                  <c:v>2674.5</c:v>
                </c:pt>
                <c:pt idx="4">
                  <c:v>2674.5</c:v>
                </c:pt>
                <c:pt idx="5">
                  <c:v>8574.5</c:v>
                </c:pt>
                <c:pt idx="6">
                  <c:v>8575</c:v>
                </c:pt>
                <c:pt idx="7">
                  <c:v>8576.5</c:v>
                </c:pt>
                <c:pt idx="8">
                  <c:v>8578</c:v>
                </c:pt>
                <c:pt idx="9">
                  <c:v>8612.5</c:v>
                </c:pt>
                <c:pt idx="10">
                  <c:v>9171.5</c:v>
                </c:pt>
                <c:pt idx="11">
                  <c:v>11295.5</c:v>
                </c:pt>
                <c:pt idx="12">
                  <c:v>13808</c:v>
                </c:pt>
                <c:pt idx="13">
                  <c:v>15420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3">
                  <c:v>-0.10929999984364258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33-44EF-B13D-601B9E83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2648"/>
        <c:axId val="1"/>
      </c:scatterChart>
      <c:valAx>
        <c:axId val="734172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60276754396524"/>
          <c:y val="0.92192475940507435"/>
          <c:w val="0.7492365977188630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Aur - O-C Diagr.</a:t>
            </a:r>
          </a:p>
        </c:rich>
      </c:tx>
      <c:layout>
        <c:manualLayout>
          <c:xMode val="edge"/>
          <c:yMode val="edge"/>
          <c:x val="0.3837926910512332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414456686540114"/>
          <c:w val="0.80734065507432484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(2)'!$D$21:$D$140</c:f>
                <c:numCache>
                  <c:formatCode>General</c:formatCode>
                  <c:ptCount val="120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plus>
            <c:minus>
              <c:numRef>
                <c:f>'A (2)'!$D$21:$D$140</c:f>
                <c:numCache>
                  <c:formatCode>General</c:formatCode>
                  <c:ptCount val="120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-9.1999999858671799E-4</c:v>
                </c:pt>
                <c:pt idx="2">
                  <c:v>1.0800000018207356E-3</c:v>
                </c:pt>
                <c:pt idx="3">
                  <c:v>8.0799999996088445E-3</c:v>
                </c:pt>
                <c:pt idx="4">
                  <c:v>9.1800000009243377E-3</c:v>
                </c:pt>
                <c:pt idx="11">
                  <c:v>-1.0400000028312206E-3</c:v>
                </c:pt>
                <c:pt idx="12">
                  <c:v>7.1799999932409264E-3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88-4397-B543-ED49DD8E0CD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5">
                  <c:v>-1.4000000010128133E-3</c:v>
                </c:pt>
                <c:pt idx="6">
                  <c:v>-4.8400000014225952E-3</c:v>
                </c:pt>
                <c:pt idx="7">
                  <c:v>-3.1600000002072193E-3</c:v>
                </c:pt>
                <c:pt idx="8">
                  <c:v>2.5200000018230639E-3</c:v>
                </c:pt>
                <c:pt idx="9">
                  <c:v>-3.7200000006123446E-3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88-4397-B543-ED49DD8E0CD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10">
                  <c:v>3.4080000004905742E-2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88-4397-B543-ED49DD8E0CD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88-4397-B543-ED49DD8E0CD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88-4397-B543-ED49DD8E0CD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88-4397-B543-ED49DD8E0CD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2.0999999999999999E-3</c:v>
                  </c:pt>
                  <c:pt idx="12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88-4397-B543-ED49DD8E0CD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-30185</c:v>
                </c:pt>
                <c:pt idx="1">
                  <c:v>1809</c:v>
                </c:pt>
                <c:pt idx="2">
                  <c:v>1809</c:v>
                </c:pt>
                <c:pt idx="3">
                  <c:v>2746.5</c:v>
                </c:pt>
                <c:pt idx="4">
                  <c:v>2746.5</c:v>
                </c:pt>
                <c:pt idx="5">
                  <c:v>8805</c:v>
                </c:pt>
                <c:pt idx="6">
                  <c:v>8805.5</c:v>
                </c:pt>
                <c:pt idx="7">
                  <c:v>8807</c:v>
                </c:pt>
                <c:pt idx="8">
                  <c:v>8808.5</c:v>
                </c:pt>
                <c:pt idx="9">
                  <c:v>8844</c:v>
                </c:pt>
                <c:pt idx="10">
                  <c:v>11599</c:v>
                </c:pt>
                <c:pt idx="11">
                  <c:v>9418</c:v>
                </c:pt>
                <c:pt idx="12">
                  <c:v>14179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1">
                  <c:v>2.808863512951741E-3</c:v>
                </c:pt>
                <c:pt idx="2">
                  <c:v>2.808863512951741E-3</c:v>
                </c:pt>
                <c:pt idx="3">
                  <c:v>3.6281834832170724E-3</c:v>
                </c:pt>
                <c:pt idx="4">
                  <c:v>3.6281834832170724E-3</c:v>
                </c:pt>
                <c:pt idx="5">
                  <c:v>8.9229568590597497E-3</c:v>
                </c:pt>
                <c:pt idx="6">
                  <c:v>8.9233938297105589E-3</c:v>
                </c:pt>
                <c:pt idx="7">
                  <c:v>8.9247047416629831E-3</c:v>
                </c:pt>
                <c:pt idx="8">
                  <c:v>8.9260156536154073E-3</c:v>
                </c:pt>
                <c:pt idx="9">
                  <c:v>8.9570405698227891E-3</c:v>
                </c:pt>
                <c:pt idx="10">
                  <c:v>1.1364748855775843E-2</c:v>
                </c:pt>
                <c:pt idx="11">
                  <c:v>9.4586828769505759E-3</c:v>
                </c:pt>
                <c:pt idx="12">
                  <c:v>1.3619517413946035E-2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88-4397-B543-ED49DD8E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903688"/>
        <c:axId val="1"/>
      </c:scatterChart>
      <c:valAx>
        <c:axId val="7829036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0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65475531154935"/>
          <c:y val="0.92192475940507435"/>
          <c:w val="0.7018359860980680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Aur - O-C Diagr.</a:t>
            </a:r>
          </a:p>
        </c:rich>
      </c:tx>
      <c:layout>
        <c:manualLayout>
          <c:xMode val="edge"/>
          <c:yMode val="edge"/>
          <c:x val="0.38680691150487745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201183431952663"/>
          <c:w val="0.82009055537457498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(3)'!$D$21:$D$140</c:f>
                <c:numCache>
                  <c:formatCode>General</c:formatCode>
                  <c:ptCount val="120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(3)'!$D$21:$D$140</c:f>
                <c:numCache>
                  <c:formatCode>General</c:formatCode>
                  <c:ptCount val="120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1">
                  <c:v>-9.1999999858671799E-4</c:v>
                </c:pt>
                <c:pt idx="2">
                  <c:v>1.0800000018207356E-3</c:v>
                </c:pt>
                <c:pt idx="3">
                  <c:v>8.0799999996088445E-3</c:v>
                </c:pt>
                <c:pt idx="4">
                  <c:v>9.1800000009243377E-3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88-4985-9BCD-9986674002A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5">
                  <c:v>4.6167616797902156E-2</c:v>
                </c:pt>
                <c:pt idx="6">
                  <c:v>4.2727616797492374E-2</c:v>
                </c:pt>
                <c:pt idx="7">
                  <c:v>4.440761679870775E-2</c:v>
                </c:pt>
                <c:pt idx="8">
                  <c:v>5.0087616800738033E-2</c:v>
                </c:pt>
                <c:pt idx="9">
                  <c:v>4.3847616798302624E-2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88-4985-9BCD-9986674002A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  <c:pt idx="10">
                  <c:v>3.4080000004905742E-2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88-4985-9BCD-9986674002A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88-4985-9BCD-9986674002A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88-4985-9BCD-9986674002A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88-4985-9BCD-9986674002A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5">
                    <c:v>0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88-4985-9BCD-9986674002A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-60369.5</c:v>
                </c:pt>
                <c:pt idx="1">
                  <c:v>3618</c:v>
                </c:pt>
                <c:pt idx="2">
                  <c:v>3618</c:v>
                </c:pt>
                <c:pt idx="3">
                  <c:v>5493</c:v>
                </c:pt>
                <c:pt idx="4">
                  <c:v>5493</c:v>
                </c:pt>
                <c:pt idx="5">
                  <c:v>17610</c:v>
                </c:pt>
                <c:pt idx="6">
                  <c:v>17611</c:v>
                </c:pt>
                <c:pt idx="7">
                  <c:v>17614</c:v>
                </c:pt>
                <c:pt idx="8">
                  <c:v>17617</c:v>
                </c:pt>
                <c:pt idx="9">
                  <c:v>17688</c:v>
                </c:pt>
                <c:pt idx="10">
                  <c:v>23198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1">
                  <c:v>2.6873996703473601E-3</c:v>
                </c:pt>
                <c:pt idx="2">
                  <c:v>2.6873996703473601E-3</c:v>
                </c:pt>
                <c:pt idx="3">
                  <c:v>5.7464707422185679E-3</c:v>
                </c:pt>
                <c:pt idx="4">
                  <c:v>5.7464707422185679E-3</c:v>
                </c:pt>
                <c:pt idx="5">
                  <c:v>2.5515411637079058E-2</c:v>
                </c:pt>
                <c:pt idx="6">
                  <c:v>2.5517043141650722E-2</c:v>
                </c:pt>
                <c:pt idx="7">
                  <c:v>2.5521937655365715E-2</c:v>
                </c:pt>
                <c:pt idx="8">
                  <c:v>2.5526832169080714E-2</c:v>
                </c:pt>
                <c:pt idx="9">
                  <c:v>2.5642668993668905E-2</c:v>
                </c:pt>
                <c:pt idx="10">
                  <c:v>3.4632259183541091E-2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88-4985-9BCD-99866740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911608"/>
        <c:axId val="1"/>
      </c:scatterChart>
      <c:valAx>
        <c:axId val="782911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1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38996249906542"/>
          <c:y val="0.92307692307692313"/>
          <c:w val="0.68815639424382302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Aur - O-C Diagr.</a:t>
            </a:r>
          </a:p>
        </c:rich>
      </c:tx>
      <c:layout>
        <c:manualLayout>
          <c:xMode val="edge"/>
          <c:yMode val="edge"/>
          <c:x val="0.383792691051233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723926380368099"/>
          <c:w val="0.8302764691389363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B!$D$21:$D$140</c:f>
                <c:numCache>
                  <c:formatCode>General</c:formatCode>
                  <c:ptCount val="120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B!$D$21:$D$140</c:f>
                <c:numCache>
                  <c:formatCode>General</c:formatCode>
                  <c:ptCount val="120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-0.11474399999860907</c:v>
                </c:pt>
                <c:pt idx="1">
                  <c:v>0</c:v>
                </c:pt>
                <c:pt idx="2">
                  <c:v>-3.4214999977848493E-3</c:v>
                </c:pt>
                <c:pt idx="3">
                  <c:v>-1.6860000032465905E-3</c:v>
                </c:pt>
                <c:pt idx="4">
                  <c:v>4.0494999993825331E-3</c:v>
                </c:pt>
                <c:pt idx="5">
                  <c:v>-8.7700000585755333E-4</c:v>
                </c:pt>
                <c:pt idx="6">
                  <c:v>5.0049499994202051E-2</c:v>
                </c:pt>
                <c:pt idx="7">
                  <c:v>9.4837000004190486E-2</c:v>
                </c:pt>
                <c:pt idx="8">
                  <c:v>5.2049499994609505E-2</c:v>
                </c:pt>
                <c:pt idx="9">
                  <c:v>9.3737000002874993E-2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8-4263-9882-4EA9F4DE8664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8-4263-9882-4EA9F4DE8664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A8-4263-9882-4EA9F4DE8664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A8-4263-9882-4EA9F4DE8664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A8-4263-9882-4EA9F4DE866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A8-4263-9882-4EA9F4DE866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A8-4263-9882-4EA9F4DE8664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1">
                  <c:v>-2.3999999993975507E-3</c:v>
                </c:pt>
                <c:pt idx="2">
                  <c:v>-1.6881666664024428E-3</c:v>
                </c:pt>
                <c:pt idx="3">
                  <c:v>4.4733333258288122E-4</c:v>
                </c:pt>
                <c:pt idx="4">
                  <c:v>2.5828333315682048E-3</c:v>
                </c:pt>
                <c:pt idx="5">
                  <c:v>5.3122999974220875E-2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A8-4263-9882-4EA9F4DE8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1288"/>
        <c:axId val="1"/>
      </c:scatterChart>
      <c:valAx>
        <c:axId val="734181288"/>
        <c:scaling>
          <c:orientation val="minMax"/>
          <c:max val="6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81842407313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00337916476036"/>
          <c:y val="0.92024539877300615"/>
          <c:w val="0.67125478581232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Aur - O-C Diagr.</a:t>
            </a:r>
          </a:p>
        </c:rich>
      </c:tx>
      <c:layout>
        <c:manualLayout>
          <c:xMode val="edge"/>
          <c:yMode val="edge"/>
          <c:x val="0.384733144998096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678942920199375"/>
          <c:w val="0.8137410646328309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B!$D$21:$D$140</c:f>
                <c:numCache>
                  <c:formatCode>General</c:formatCode>
                  <c:ptCount val="120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B!$D$21:$D$140</c:f>
                <c:numCache>
                  <c:formatCode>General</c:formatCode>
                  <c:ptCount val="120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-0.11474399999860907</c:v>
                </c:pt>
                <c:pt idx="1">
                  <c:v>0</c:v>
                </c:pt>
                <c:pt idx="2">
                  <c:v>-3.4214999977848493E-3</c:v>
                </c:pt>
                <c:pt idx="3">
                  <c:v>-1.6860000032465905E-3</c:v>
                </c:pt>
                <c:pt idx="4">
                  <c:v>4.0494999993825331E-3</c:v>
                </c:pt>
                <c:pt idx="5">
                  <c:v>-8.7700000585755333E-4</c:v>
                </c:pt>
                <c:pt idx="6">
                  <c:v>5.0049499994202051E-2</c:v>
                </c:pt>
                <c:pt idx="7">
                  <c:v>9.4837000004190486E-2</c:v>
                </c:pt>
                <c:pt idx="8">
                  <c:v>5.2049499994609505E-2</c:v>
                </c:pt>
                <c:pt idx="9">
                  <c:v>9.3737000002874993E-2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D-4DC9-BD35-426B8BDF7A5F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D-4DC9-BD35-426B8BDF7A5F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DD-4DC9-BD35-426B8BDF7A5F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DD-4DC9-BD35-426B8BDF7A5F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DD-4DC9-BD35-426B8BDF7A5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D-4DC9-BD35-426B8BDF7A5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D-4DC9-BD35-426B8BDF7A5F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-38992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3.5</c:v>
                </c:pt>
                <c:pt idx="5">
                  <c:v>39</c:v>
                </c:pt>
                <c:pt idx="6">
                  <c:v>-6996.5</c:v>
                </c:pt>
                <c:pt idx="7">
                  <c:v>-6059</c:v>
                </c:pt>
                <c:pt idx="8">
                  <c:v>-6996.5</c:v>
                </c:pt>
                <c:pt idx="9">
                  <c:v>-6059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1">
                  <c:v>-2.3999999993975507E-3</c:v>
                </c:pt>
                <c:pt idx="2">
                  <c:v>-1.6881666664024428E-3</c:v>
                </c:pt>
                <c:pt idx="3">
                  <c:v>4.4733333258288122E-4</c:v>
                </c:pt>
                <c:pt idx="4">
                  <c:v>2.5828333315682048E-3</c:v>
                </c:pt>
                <c:pt idx="5">
                  <c:v>5.3122999974220875E-2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DD-4DC9-BD35-426B8BDF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8768"/>
        <c:axId val="1"/>
      </c:scatterChart>
      <c:valAx>
        <c:axId val="73417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8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00779387309411"/>
          <c:y val="0.9204921861831491"/>
          <c:w val="0.6702294884895113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57150</xdr:rowOff>
    </xdr:from>
    <xdr:to>
      <xdr:col>17</xdr:col>
      <xdr:colOff>533400</xdr:colOff>
      <xdr:row>18</xdr:row>
      <xdr:rowOff>161925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8D2A8175-B1E5-38B3-262D-DE38A1D4B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66675</xdr:colOff>
      <xdr:row>18</xdr:row>
      <xdr:rowOff>104775</xdr:rowOff>
    </xdr:to>
    <xdr:graphicFrame macro="">
      <xdr:nvGraphicFramePr>
        <xdr:cNvPr id="54275" name="Chart 1026">
          <a:extLst>
            <a:ext uri="{FF2B5EF4-FFF2-40B4-BE49-F238E27FC236}">
              <a16:creationId xmlns:a16="http://schemas.microsoft.com/office/drawing/2014/main" id="{01D18226-B5A3-43E6-8509-C68A3F058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76200</xdr:rowOff>
    </xdr:from>
    <xdr:to>
      <xdr:col>16</xdr:col>
      <xdr:colOff>200025</xdr:colOff>
      <xdr:row>19</xdr:row>
      <xdr:rowOff>57150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10101246-294E-CAD8-8E3D-D1A5A81BD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16</xdr:col>
      <xdr:colOff>561975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02B0CE7-B599-DA80-3461-F6C3D178E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7FD268C-9E12-E4C0-665C-29CCAC09F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s="44" customFormat="1" ht="12.95" customHeight="1" x14ac:dyDescent="0.2">
      <c r="A2" s="44" t="s">
        <v>24</v>
      </c>
      <c r="B2" s="45" t="s">
        <v>40</v>
      </c>
      <c r="C2" s="46" t="s">
        <v>41</v>
      </c>
      <c r="D2" s="47"/>
    </row>
    <row r="3" spans="1:6" s="44" customFormat="1" ht="12.95" customHeight="1" thickBot="1" x14ac:dyDescent="0.25">
      <c r="C3" s="48" t="s">
        <v>43</v>
      </c>
      <c r="D3" s="48">
        <v>0.61688909999999997</v>
      </c>
      <c r="E3" s="48" t="s">
        <v>44</v>
      </c>
    </row>
    <row r="4" spans="1:6" s="44" customFormat="1" ht="12.95" customHeight="1" thickBot="1" x14ac:dyDescent="0.25">
      <c r="A4" s="49" t="s">
        <v>0</v>
      </c>
      <c r="C4" s="50">
        <v>29334.25</v>
      </c>
      <c r="D4" s="51">
        <v>0.307</v>
      </c>
    </row>
    <row r="5" spans="1:6" s="44" customFormat="1" ht="12.95" customHeight="1" x14ac:dyDescent="0.2">
      <c r="A5" s="48" t="s">
        <v>31</v>
      </c>
      <c r="C5" s="52">
        <v>-9.5</v>
      </c>
      <c r="D5" s="44" t="s">
        <v>32</v>
      </c>
    </row>
    <row r="6" spans="1:6" s="44" customFormat="1" ht="12.95" customHeight="1" x14ac:dyDescent="0.2">
      <c r="A6" s="49" t="s">
        <v>1</v>
      </c>
    </row>
    <row r="7" spans="1:6" s="44" customFormat="1" ht="12.95" customHeight="1" x14ac:dyDescent="0.2">
      <c r="A7" s="44" t="s">
        <v>2</v>
      </c>
      <c r="C7" s="53">
        <v>47954.68</v>
      </c>
    </row>
    <row r="8" spans="1:6" s="44" customFormat="1" ht="12.95" customHeight="1" x14ac:dyDescent="0.2">
      <c r="A8" s="44" t="s">
        <v>3</v>
      </c>
      <c r="C8" s="53">
        <v>0.63344999999999996</v>
      </c>
      <c r="D8" s="46" t="s">
        <v>55</v>
      </c>
    </row>
    <row r="9" spans="1:6" s="44" customFormat="1" ht="12.95" customHeight="1" x14ac:dyDescent="0.2">
      <c r="A9" s="54" t="s">
        <v>48</v>
      </c>
      <c r="C9" s="55">
        <v>26</v>
      </c>
      <c r="D9" s="56" t="str">
        <f>"F"&amp;C9</f>
        <v>F26</v>
      </c>
      <c r="E9" s="57" t="str">
        <f>"G"&amp;C9</f>
        <v>G26</v>
      </c>
    </row>
    <row r="10" spans="1:6" s="44" customFormat="1" ht="12.95" customHeight="1" thickBot="1" x14ac:dyDescent="0.25">
      <c r="C10" s="58" t="s">
        <v>20</v>
      </c>
      <c r="D10" s="58" t="s">
        <v>21</v>
      </c>
    </row>
    <row r="11" spans="1:6" s="44" customFormat="1" ht="12.95" customHeight="1" x14ac:dyDescent="0.2">
      <c r="A11" s="44" t="s">
        <v>15</v>
      </c>
      <c r="C11" s="57">
        <f ca="1">INTERCEPT(INDIRECT($E$9):G963,INDIRECT($D$9):F963)</f>
        <v>0.10760638243575618</v>
      </c>
      <c r="D11" s="47"/>
    </row>
    <row r="12" spans="1:6" s="44" customFormat="1" ht="12.95" customHeight="1" x14ac:dyDescent="0.2">
      <c r="A12" s="44" t="s">
        <v>16</v>
      </c>
      <c r="C12" s="57">
        <f ca="1">SLOPE(INDIRECT($E$9):G963,INDIRECT($D$9):F963)</f>
        <v>-2.2907452180396537E-6</v>
      </c>
      <c r="D12" s="47"/>
    </row>
    <row r="13" spans="1:6" s="44" customFormat="1" ht="12.95" customHeight="1" x14ac:dyDescent="0.2">
      <c r="A13" s="44" t="s">
        <v>19</v>
      </c>
      <c r="C13" s="47" t="s">
        <v>13</v>
      </c>
      <c r="D13" s="47"/>
    </row>
    <row r="14" spans="1:6" s="44" customFormat="1" ht="12.95" customHeight="1" x14ac:dyDescent="0.2"/>
    <row r="15" spans="1:6" s="44" customFormat="1" ht="12.95" customHeight="1" x14ac:dyDescent="0.2">
      <c r="A15" s="59" t="s">
        <v>17</v>
      </c>
      <c r="C15" s="60">
        <f ca="1">(C7+C11)+(C8+C12)*INT(MAX(F21:F3533))</f>
        <v>57722.551283091176</v>
      </c>
      <c r="D15" s="61"/>
      <c r="E15" s="61" t="s">
        <v>56</v>
      </c>
      <c r="F15" s="52">
        <v>1</v>
      </c>
    </row>
    <row r="16" spans="1:6" s="44" customFormat="1" ht="12.95" customHeight="1" x14ac:dyDescent="0.2">
      <c r="A16" s="49" t="s">
        <v>4</v>
      </c>
      <c r="C16" s="62">
        <f ca="1">+C8+C12</f>
        <v>0.63344770925478189</v>
      </c>
      <c r="D16" s="61"/>
      <c r="E16" s="61" t="s">
        <v>33</v>
      </c>
      <c r="F16" s="63">
        <f ca="1">NOW()+15018.5+$C$5/24</f>
        <v>60322.783514236107</v>
      </c>
    </row>
    <row r="17" spans="1:21" s="44" customFormat="1" ht="12.95" customHeight="1" thickBot="1" x14ac:dyDescent="0.25">
      <c r="A17" s="61" t="s">
        <v>30</v>
      </c>
      <c r="C17" s="44">
        <f>COUNT(C21:C2191)</f>
        <v>14</v>
      </c>
      <c r="D17" s="61"/>
      <c r="E17" s="61" t="s">
        <v>57</v>
      </c>
      <c r="F17" s="63">
        <f ca="1">ROUND(2*(F16-$C$7)/$C$8,0)/2+F15</f>
        <v>19526</v>
      </c>
    </row>
    <row r="18" spans="1:21" s="44" customFormat="1" ht="12.95" customHeight="1" thickTop="1" thickBot="1" x14ac:dyDescent="0.25">
      <c r="A18" s="49" t="s">
        <v>5</v>
      </c>
      <c r="C18" s="64">
        <f ca="1">+C15</f>
        <v>57722.551283091176</v>
      </c>
      <c r="D18" s="65">
        <f ca="1">+C16</f>
        <v>0.63344770925478189</v>
      </c>
      <c r="E18" s="61" t="s">
        <v>34</v>
      </c>
      <c r="F18" s="57">
        <f ca="1">ROUND(2*(F16-$C$15)/$C$16,0)/2+F15</f>
        <v>4106</v>
      </c>
    </row>
    <row r="19" spans="1:21" s="44" customFormat="1" ht="12.95" customHeight="1" thickTop="1" x14ac:dyDescent="0.2">
      <c r="E19" s="61" t="s">
        <v>35</v>
      </c>
      <c r="F19" s="66">
        <f ca="1">+$C$15+$C$16*F18-15018.5-$C$5/24</f>
        <v>45305.383410624643</v>
      </c>
      <c r="G19" s="44">
        <v>1</v>
      </c>
    </row>
    <row r="20" spans="1:21" s="44" customFormat="1" ht="12.95" customHeight="1" thickBot="1" x14ac:dyDescent="0.25">
      <c r="A20" s="58" t="s">
        <v>6</v>
      </c>
      <c r="B20" s="58" t="s">
        <v>7</v>
      </c>
      <c r="C20" s="58" t="s">
        <v>8</v>
      </c>
      <c r="D20" s="58" t="s">
        <v>12</v>
      </c>
      <c r="E20" s="58" t="s">
        <v>9</v>
      </c>
      <c r="F20" s="58" t="s">
        <v>10</v>
      </c>
      <c r="G20" s="58" t="s">
        <v>11</v>
      </c>
      <c r="H20" s="67" t="s">
        <v>59</v>
      </c>
      <c r="I20" s="67" t="s">
        <v>60</v>
      </c>
      <c r="J20" s="67" t="s">
        <v>61</v>
      </c>
      <c r="K20" s="67" t="s">
        <v>62</v>
      </c>
      <c r="L20" s="67" t="s">
        <v>26</v>
      </c>
      <c r="M20" s="67" t="s">
        <v>27</v>
      </c>
      <c r="N20" s="67" t="s">
        <v>28</v>
      </c>
      <c r="O20" s="67" t="s">
        <v>23</v>
      </c>
      <c r="P20" s="68" t="s">
        <v>22</v>
      </c>
      <c r="Q20" s="58" t="s">
        <v>14</v>
      </c>
      <c r="U20" s="69" t="s">
        <v>63</v>
      </c>
    </row>
    <row r="21" spans="1:21" s="44" customFormat="1" ht="12.95" customHeight="1" x14ac:dyDescent="0.2">
      <c r="A21" s="70" t="s">
        <v>39</v>
      </c>
      <c r="C21" s="71">
        <v>29334.25</v>
      </c>
      <c r="D21" s="71"/>
      <c r="E21" s="44">
        <f t="shared" ref="E21:E33" si="0">+(C21-C$7)/C$8</f>
        <v>-29395.264030310209</v>
      </c>
      <c r="F21" s="44">
        <f t="shared" ref="F21:F34" si="1">ROUND(2*E21,0)/2</f>
        <v>-29395.5</v>
      </c>
      <c r="H21" s="57"/>
      <c r="Q21" s="72">
        <f t="shared" ref="Q21:Q33" si="2">+C21-15018.5</f>
        <v>14315.75</v>
      </c>
    </row>
    <row r="22" spans="1:21" s="44" customFormat="1" ht="12.95" customHeight="1" x14ac:dyDescent="0.2">
      <c r="A22" s="70" t="s">
        <v>45</v>
      </c>
      <c r="C22" s="71">
        <v>49070.614999999998</v>
      </c>
      <c r="D22" s="71"/>
      <c r="E22" s="44">
        <f t="shared" si="0"/>
        <v>1761.6781119267469</v>
      </c>
      <c r="F22" s="44">
        <f t="shared" si="1"/>
        <v>1761.5</v>
      </c>
      <c r="G22" s="44">
        <f t="shared" ref="G22:G33" si="3">+C22-(C$7+F22*C$8)</f>
        <v>0.11282499999651918</v>
      </c>
      <c r="I22" s="44">
        <f>+G22</f>
        <v>0.11282499999651918</v>
      </c>
      <c r="O22" s="44">
        <f t="shared" ref="O22:O33" ca="1" si="4">+C$11+C$12*$F22</f>
        <v>0.10357123473417933</v>
      </c>
      <c r="Q22" s="72">
        <f t="shared" si="2"/>
        <v>34052.114999999998</v>
      </c>
    </row>
    <row r="23" spans="1:21" s="44" customFormat="1" ht="12.95" customHeight="1" x14ac:dyDescent="0.2">
      <c r="A23" s="70" t="s">
        <v>45</v>
      </c>
      <c r="C23" s="71">
        <v>49070.616999999998</v>
      </c>
      <c r="D23" s="71"/>
      <c r="E23" s="44">
        <f t="shared" si="0"/>
        <v>1761.6812692398739</v>
      </c>
      <c r="F23" s="44">
        <f t="shared" si="1"/>
        <v>1761.5</v>
      </c>
      <c r="G23" s="44">
        <f t="shared" si="3"/>
        <v>0.11482499999692664</v>
      </c>
      <c r="I23" s="44">
        <f>+G23</f>
        <v>0.11482499999692664</v>
      </c>
      <c r="O23" s="44">
        <f t="shared" ca="1" si="4"/>
        <v>0.10357123473417933</v>
      </c>
      <c r="Q23" s="72">
        <f t="shared" si="2"/>
        <v>34052.116999999998</v>
      </c>
    </row>
    <row r="24" spans="1:21" s="44" customFormat="1" ht="12.95" customHeight="1" x14ac:dyDescent="0.2">
      <c r="A24" s="70" t="s">
        <v>45</v>
      </c>
      <c r="C24" s="71">
        <v>49648.949000000001</v>
      </c>
      <c r="D24" s="71"/>
      <c r="E24" s="44">
        <f t="shared" si="0"/>
        <v>2674.6688767858559</v>
      </c>
      <c r="F24" s="44">
        <f t="shared" si="1"/>
        <v>2674.5</v>
      </c>
      <c r="G24" s="44">
        <f t="shared" si="3"/>
        <v>0.10697500000242144</v>
      </c>
      <c r="I24" s="44">
        <f>+G24</f>
        <v>0.10697500000242144</v>
      </c>
      <c r="O24" s="44">
        <f t="shared" ca="1" si="4"/>
        <v>0.10147978435010913</v>
      </c>
      <c r="Q24" s="72">
        <f t="shared" si="2"/>
        <v>34630.449000000001</v>
      </c>
    </row>
    <row r="25" spans="1:21" s="44" customFormat="1" ht="12.95" customHeight="1" x14ac:dyDescent="0.2">
      <c r="A25" s="70" t="s">
        <v>45</v>
      </c>
      <c r="C25" s="71">
        <v>49648.950100000002</v>
      </c>
      <c r="D25" s="71"/>
      <c r="E25" s="44">
        <f t="shared" si="0"/>
        <v>2674.6706133080775</v>
      </c>
      <c r="F25" s="44">
        <f t="shared" si="1"/>
        <v>2674.5</v>
      </c>
      <c r="G25" s="44">
        <f t="shared" si="3"/>
        <v>0.10807500000373693</v>
      </c>
      <c r="I25" s="44">
        <f>+G25</f>
        <v>0.10807500000373693</v>
      </c>
      <c r="O25" s="44">
        <f t="shared" ca="1" si="4"/>
        <v>0.10147978435010913</v>
      </c>
      <c r="Q25" s="72">
        <f t="shared" si="2"/>
        <v>34630.450100000002</v>
      </c>
    </row>
    <row r="26" spans="1:21" s="44" customFormat="1" ht="12.95" customHeight="1" x14ac:dyDescent="0.2">
      <c r="A26" s="70" t="s">
        <v>37</v>
      </c>
      <c r="B26" s="73"/>
      <c r="C26" s="71">
        <v>53386.307000000001</v>
      </c>
      <c r="D26" s="71">
        <v>0</v>
      </c>
      <c r="E26" s="44">
        <f t="shared" si="0"/>
        <v>8574.6736127555469</v>
      </c>
      <c r="F26" s="44">
        <f t="shared" si="1"/>
        <v>8574.5</v>
      </c>
      <c r="G26" s="44">
        <f t="shared" si="3"/>
        <v>0.10997499999939464</v>
      </c>
      <c r="I26" s="57">
        <f>G26</f>
        <v>0.10997499999939464</v>
      </c>
      <c r="O26" s="44">
        <f t="shared" ca="1" si="4"/>
        <v>8.7964387563675167E-2</v>
      </c>
      <c r="Q26" s="72">
        <f t="shared" si="2"/>
        <v>38367.807000000001</v>
      </c>
    </row>
    <row r="27" spans="1:21" s="44" customFormat="1" ht="12.95" customHeight="1" x14ac:dyDescent="0.2">
      <c r="A27" s="70" t="s">
        <v>37</v>
      </c>
      <c r="B27" s="73"/>
      <c r="C27" s="71">
        <v>53386.612000000001</v>
      </c>
      <c r="D27" s="71">
        <v>1E-3</v>
      </c>
      <c r="E27" s="44">
        <f t="shared" si="0"/>
        <v>8575.1551030073424</v>
      </c>
      <c r="F27" s="44">
        <f t="shared" si="1"/>
        <v>8575</v>
      </c>
      <c r="G27" s="44">
        <f t="shared" si="3"/>
        <v>9.825000000273576E-2</v>
      </c>
      <c r="I27" s="57">
        <f>G27</f>
        <v>9.825000000273576E-2</v>
      </c>
      <c r="O27" s="44">
        <f t="shared" ca="1" si="4"/>
        <v>8.7963242191066146E-2</v>
      </c>
      <c r="Q27" s="72">
        <f t="shared" si="2"/>
        <v>38368.112000000001</v>
      </c>
    </row>
    <row r="28" spans="1:21" s="44" customFormat="1" ht="12.95" customHeight="1" x14ac:dyDescent="0.2">
      <c r="A28" s="70" t="s">
        <v>37</v>
      </c>
      <c r="B28" s="73"/>
      <c r="C28" s="71">
        <v>53387.538999999997</v>
      </c>
      <c r="D28" s="71">
        <v>2E-3</v>
      </c>
      <c r="E28" s="44">
        <f t="shared" si="0"/>
        <v>8576.618517641482</v>
      </c>
      <c r="F28" s="44">
        <f t="shared" si="1"/>
        <v>8576.5</v>
      </c>
      <c r="G28" s="44">
        <f t="shared" si="3"/>
        <v>7.5074999993375968E-2</v>
      </c>
      <c r="I28" s="57">
        <f>G28</f>
        <v>7.5074999993375968E-2</v>
      </c>
      <c r="O28" s="44">
        <f t="shared" ca="1" si="4"/>
        <v>8.7959806073239083E-2</v>
      </c>
      <c r="Q28" s="72">
        <f t="shared" si="2"/>
        <v>38369.038999999997</v>
      </c>
    </row>
    <row r="29" spans="1:21" s="44" customFormat="1" ht="12.95" customHeight="1" x14ac:dyDescent="0.2">
      <c r="A29" s="70" t="s">
        <v>37</v>
      </c>
      <c r="B29" s="73"/>
      <c r="C29" s="71">
        <v>53388.47</v>
      </c>
      <c r="D29" s="71">
        <v>2E-3</v>
      </c>
      <c r="E29" s="44">
        <f t="shared" si="0"/>
        <v>8578.0882469018889</v>
      </c>
      <c r="F29" s="44">
        <f t="shared" si="1"/>
        <v>8578</v>
      </c>
      <c r="G29" s="44">
        <f t="shared" si="3"/>
        <v>5.5899999999382999E-2</v>
      </c>
      <c r="I29" s="57">
        <f>G29</f>
        <v>5.5899999999382999E-2</v>
      </c>
      <c r="O29" s="44">
        <f t="shared" ca="1" si="4"/>
        <v>8.7956369955412034E-2</v>
      </c>
      <c r="Q29" s="72">
        <f t="shared" si="2"/>
        <v>38369.97</v>
      </c>
    </row>
    <row r="30" spans="1:21" s="44" customFormat="1" ht="12.95" customHeight="1" x14ac:dyDescent="0.2">
      <c r="A30" s="70" t="s">
        <v>37</v>
      </c>
      <c r="B30" s="73"/>
      <c r="C30" s="71">
        <v>53410.362999999998</v>
      </c>
      <c r="D30" s="71">
        <v>1E-3</v>
      </c>
      <c r="E30" s="44">
        <f t="shared" si="0"/>
        <v>8612.6497750414364</v>
      </c>
      <c r="F30" s="44">
        <f t="shared" si="1"/>
        <v>8612.5</v>
      </c>
      <c r="G30" s="44">
        <f t="shared" si="3"/>
        <v>9.4874999995226972E-2</v>
      </c>
      <c r="I30" s="57">
        <f>G30</f>
        <v>9.4874999995226972E-2</v>
      </c>
      <c r="O30" s="44">
        <f t="shared" ca="1" si="4"/>
        <v>8.7877339245389666E-2</v>
      </c>
      <c r="Q30" s="72">
        <f t="shared" si="2"/>
        <v>38391.862999999998</v>
      </c>
    </row>
    <row r="31" spans="1:21" s="44" customFormat="1" ht="12.95" customHeight="1" x14ac:dyDescent="0.2">
      <c r="A31" s="45" t="s">
        <v>52</v>
      </c>
      <c r="B31" s="45"/>
      <c r="C31" s="74">
        <v>53764.4548</v>
      </c>
      <c r="D31" s="74">
        <v>2.0999999999999999E-3</v>
      </c>
      <c r="E31" s="44">
        <f t="shared" si="0"/>
        <v>9171.6391191096372</v>
      </c>
      <c r="F31" s="44">
        <f t="shared" si="1"/>
        <v>9171.5</v>
      </c>
      <c r="G31" s="44">
        <f t="shared" si="3"/>
        <v>8.8125000002037268E-2</v>
      </c>
      <c r="I31" s="44">
        <f>+G31</f>
        <v>8.8125000002037268E-2</v>
      </c>
      <c r="O31" s="44">
        <f t="shared" ca="1" si="4"/>
        <v>8.6596812668505496E-2</v>
      </c>
      <c r="Q31" s="72">
        <f t="shared" si="2"/>
        <v>38745.9548</v>
      </c>
    </row>
    <row r="32" spans="1:21" s="44" customFormat="1" ht="12.95" customHeight="1" x14ac:dyDescent="0.2">
      <c r="A32" s="75" t="s">
        <v>51</v>
      </c>
      <c r="B32" s="45"/>
      <c r="C32" s="74">
        <v>55109.905200000001</v>
      </c>
      <c r="D32" s="74">
        <v>2.9999999999999997E-4</v>
      </c>
      <c r="E32" s="44">
        <f t="shared" si="0"/>
        <v>11295.643223616704</v>
      </c>
      <c r="F32" s="44">
        <f t="shared" si="1"/>
        <v>11295.5</v>
      </c>
      <c r="G32" s="44">
        <f t="shared" si="3"/>
        <v>9.0725000001839362E-2</v>
      </c>
      <c r="K32" s="44">
        <f>G32</f>
        <v>9.0725000001839362E-2</v>
      </c>
      <c r="O32" s="44">
        <f t="shared" ca="1" si="4"/>
        <v>8.173126982538928E-2</v>
      </c>
      <c r="Q32" s="72">
        <f t="shared" si="2"/>
        <v>40091.405200000001</v>
      </c>
    </row>
    <row r="33" spans="1:21" s="44" customFormat="1" ht="12.95" customHeight="1" x14ac:dyDescent="0.2">
      <c r="A33" s="76" t="s">
        <v>53</v>
      </c>
      <c r="B33" s="77" t="s">
        <v>54</v>
      </c>
      <c r="C33" s="76">
        <v>56701.428699999997</v>
      </c>
      <c r="D33" s="76">
        <v>2.3999999999999998E-3</v>
      </c>
      <c r="E33" s="44">
        <f t="shared" si="0"/>
        <v>13808.112242481644</v>
      </c>
      <c r="F33" s="44">
        <f t="shared" si="1"/>
        <v>13808</v>
      </c>
      <c r="G33" s="44">
        <f t="shared" si="3"/>
        <v>7.1099999993748497E-2</v>
      </c>
      <c r="I33" s="44">
        <f>+G33</f>
        <v>7.1099999993748497E-2</v>
      </c>
      <c r="O33" s="44">
        <f t="shared" ca="1" si="4"/>
        <v>7.597577246506465E-2</v>
      </c>
      <c r="Q33" s="72">
        <f t="shared" si="2"/>
        <v>41682.928699999997</v>
      </c>
    </row>
    <row r="34" spans="1:21" s="44" customFormat="1" ht="12.95" customHeight="1" x14ac:dyDescent="0.2">
      <c r="A34" s="78" t="s">
        <v>58</v>
      </c>
      <c r="B34" s="79" t="s">
        <v>54</v>
      </c>
      <c r="C34" s="80">
        <v>57722.369700000156</v>
      </c>
      <c r="D34" s="80">
        <v>2.5000000000000001E-3</v>
      </c>
      <c r="E34" s="44">
        <f>+(C34-C$7)/C$8</f>
        <v>15419.827452837882</v>
      </c>
      <c r="F34" s="44">
        <f t="shared" si="1"/>
        <v>15420</v>
      </c>
      <c r="O34" s="44">
        <f ca="1">+C$11+C$12*$F34</f>
        <v>7.2283091173584724E-2</v>
      </c>
      <c r="Q34" s="72">
        <f>+C34-15018.5</f>
        <v>42703.869700000156</v>
      </c>
      <c r="U34" s="44">
        <f>+C34-(C$7+F34*C$8)</f>
        <v>-0.10929999984364258</v>
      </c>
    </row>
    <row r="35" spans="1:21" s="44" customFormat="1" ht="12.95" customHeight="1" x14ac:dyDescent="0.2">
      <c r="C35" s="71"/>
      <c r="D35" s="71"/>
    </row>
    <row r="36" spans="1:21" s="44" customFormat="1" ht="12.95" customHeight="1" x14ac:dyDescent="0.2">
      <c r="C36" s="71"/>
      <c r="D36" s="71"/>
    </row>
    <row r="37" spans="1:21" s="44" customFormat="1" ht="12.95" customHeight="1" x14ac:dyDescent="0.2">
      <c r="C37" s="71"/>
      <c r="D37" s="71"/>
    </row>
    <row r="38" spans="1:21" s="44" customFormat="1" ht="12.95" customHeight="1" x14ac:dyDescent="0.2">
      <c r="C38" s="71"/>
      <c r="D38" s="71"/>
    </row>
    <row r="39" spans="1:21" s="44" customFormat="1" ht="12.95" customHeight="1" x14ac:dyDescent="0.2">
      <c r="C39" s="71"/>
      <c r="D39" s="71"/>
    </row>
    <row r="40" spans="1:21" s="44" customFormat="1" ht="12.95" customHeight="1" x14ac:dyDescent="0.2">
      <c r="C40" s="71"/>
      <c r="D40" s="71"/>
    </row>
    <row r="41" spans="1:21" s="44" customFormat="1" ht="12.95" customHeight="1" x14ac:dyDescent="0.2">
      <c r="C41" s="71"/>
      <c r="D41" s="71"/>
    </row>
    <row r="42" spans="1:21" s="44" customFormat="1" ht="12.95" customHeight="1" x14ac:dyDescent="0.2">
      <c r="C42" s="71"/>
      <c r="D42" s="71"/>
    </row>
    <row r="43" spans="1:21" s="44" customFormat="1" ht="12.95" customHeight="1" x14ac:dyDescent="0.2">
      <c r="C43" s="71"/>
      <c r="D43" s="71"/>
    </row>
    <row r="44" spans="1:21" s="44" customFormat="1" ht="12.95" customHeight="1" x14ac:dyDescent="0.2">
      <c r="C44" s="71"/>
      <c r="D44" s="71"/>
    </row>
    <row r="45" spans="1:21" s="44" customFormat="1" ht="12.95" customHeight="1" x14ac:dyDescent="0.2">
      <c r="C45" s="71"/>
      <c r="D45" s="71"/>
    </row>
    <row r="46" spans="1:21" s="44" customFormat="1" ht="12.95" customHeight="1" x14ac:dyDescent="0.2">
      <c r="C46" s="71"/>
      <c r="D46" s="71"/>
    </row>
    <row r="47" spans="1:21" s="44" customFormat="1" ht="12.95" customHeight="1" x14ac:dyDescent="0.2">
      <c r="C47" s="71"/>
      <c r="D47" s="71"/>
    </row>
    <row r="48" spans="1:21" s="44" customFormat="1" ht="12.95" customHeight="1" x14ac:dyDescent="0.2">
      <c r="C48" s="71"/>
      <c r="D48" s="71"/>
    </row>
    <row r="49" spans="3:4" s="44" customFormat="1" ht="12.95" customHeight="1" x14ac:dyDescent="0.2">
      <c r="C49" s="71"/>
      <c r="D49" s="71"/>
    </row>
    <row r="50" spans="3:4" s="44" customFormat="1" ht="12.95" customHeight="1" x14ac:dyDescent="0.2">
      <c r="C50" s="71"/>
      <c r="D50" s="71"/>
    </row>
    <row r="51" spans="3:4" s="44" customFormat="1" ht="12.95" customHeight="1" x14ac:dyDescent="0.2">
      <c r="C51" s="71"/>
      <c r="D51" s="71"/>
    </row>
    <row r="52" spans="3:4" s="44" customFormat="1" ht="12.95" customHeight="1" x14ac:dyDescent="0.2">
      <c r="C52" s="71"/>
      <c r="D52" s="71"/>
    </row>
    <row r="53" spans="3:4" s="44" customFormat="1" ht="12.95" customHeight="1" x14ac:dyDescent="0.2">
      <c r="C53" s="71"/>
      <c r="D53" s="71"/>
    </row>
    <row r="54" spans="3:4" s="44" customFormat="1" ht="12.95" customHeight="1" x14ac:dyDescent="0.2">
      <c r="C54" s="71"/>
      <c r="D54" s="71"/>
    </row>
    <row r="55" spans="3:4" s="44" customFormat="1" ht="12.95" customHeight="1" x14ac:dyDescent="0.2">
      <c r="C55" s="71"/>
      <c r="D55" s="71"/>
    </row>
    <row r="56" spans="3:4" s="44" customFormat="1" ht="12.95" customHeight="1" x14ac:dyDescent="0.2">
      <c r="C56" s="71"/>
      <c r="D56" s="71"/>
    </row>
    <row r="57" spans="3:4" s="44" customFormat="1" ht="12.95" customHeight="1" x14ac:dyDescent="0.2">
      <c r="C57" s="71"/>
      <c r="D57" s="71"/>
    </row>
    <row r="58" spans="3:4" s="44" customFormat="1" ht="12.95" customHeight="1" x14ac:dyDescent="0.2">
      <c r="C58" s="71"/>
      <c r="D58" s="71"/>
    </row>
    <row r="59" spans="3:4" s="44" customFormat="1" ht="12.95" customHeight="1" x14ac:dyDescent="0.2">
      <c r="C59" s="71"/>
      <c r="D59" s="71"/>
    </row>
    <row r="60" spans="3:4" s="44" customFormat="1" ht="12.95" customHeight="1" x14ac:dyDescent="0.2">
      <c r="C60" s="71"/>
      <c r="D60" s="71"/>
    </row>
    <row r="61" spans="3:4" s="44" customFormat="1" ht="12.95" customHeight="1" x14ac:dyDescent="0.2">
      <c r="C61" s="71"/>
      <c r="D61" s="71"/>
    </row>
    <row r="62" spans="3:4" s="44" customFormat="1" ht="12.95" customHeight="1" x14ac:dyDescent="0.2">
      <c r="C62" s="71"/>
      <c r="D62" s="71"/>
    </row>
    <row r="63" spans="3:4" s="44" customFormat="1" ht="12.95" customHeight="1" x14ac:dyDescent="0.2">
      <c r="C63" s="71"/>
      <c r="D63" s="71"/>
    </row>
    <row r="64" spans="3:4" s="44" customFormat="1" ht="12.95" customHeight="1" x14ac:dyDescent="0.2">
      <c r="C64" s="71"/>
      <c r="D64" s="71"/>
    </row>
    <row r="65" spans="3:4" s="44" customFormat="1" ht="12.95" customHeight="1" x14ac:dyDescent="0.2">
      <c r="C65" s="71"/>
      <c r="D65" s="71"/>
    </row>
    <row r="66" spans="3:4" s="44" customFormat="1" ht="12.95" customHeight="1" x14ac:dyDescent="0.2">
      <c r="C66" s="71"/>
      <c r="D66" s="71"/>
    </row>
    <row r="67" spans="3:4" s="44" customFormat="1" ht="12.95" customHeight="1" x14ac:dyDescent="0.2">
      <c r="C67" s="71"/>
      <c r="D67" s="71"/>
    </row>
    <row r="68" spans="3:4" s="44" customFormat="1" ht="12.95" customHeight="1" x14ac:dyDescent="0.2">
      <c r="C68" s="71"/>
      <c r="D68" s="71"/>
    </row>
    <row r="69" spans="3:4" s="44" customFormat="1" ht="12.95" customHeight="1" x14ac:dyDescent="0.2">
      <c r="C69" s="71"/>
      <c r="D69" s="71"/>
    </row>
    <row r="70" spans="3:4" s="44" customFormat="1" ht="12.95" customHeight="1" x14ac:dyDescent="0.2">
      <c r="C70" s="71"/>
      <c r="D70" s="71"/>
    </row>
    <row r="71" spans="3:4" s="44" customFormat="1" ht="12.95" customHeight="1" x14ac:dyDescent="0.2">
      <c r="C71" s="71"/>
      <c r="D71" s="71"/>
    </row>
    <row r="72" spans="3:4" s="44" customFormat="1" ht="12.95" customHeight="1" x14ac:dyDescent="0.2">
      <c r="C72" s="71"/>
      <c r="D72" s="71"/>
    </row>
    <row r="73" spans="3:4" s="44" customFormat="1" ht="12.95" customHeight="1" x14ac:dyDescent="0.2">
      <c r="C73" s="71"/>
      <c r="D73" s="71"/>
    </row>
    <row r="74" spans="3:4" s="44" customFormat="1" ht="12.95" customHeight="1" x14ac:dyDescent="0.2">
      <c r="C74" s="71"/>
      <c r="D74" s="71"/>
    </row>
    <row r="75" spans="3:4" s="44" customFormat="1" ht="12.95" customHeight="1" x14ac:dyDescent="0.2">
      <c r="C75" s="71"/>
      <c r="D75" s="71"/>
    </row>
    <row r="76" spans="3:4" s="44" customFormat="1" ht="12.95" customHeight="1" x14ac:dyDescent="0.2">
      <c r="C76" s="71"/>
      <c r="D76" s="71"/>
    </row>
    <row r="77" spans="3:4" s="44" customFormat="1" ht="12.95" customHeight="1" x14ac:dyDescent="0.2">
      <c r="C77" s="71"/>
      <c r="D77" s="71"/>
    </row>
    <row r="78" spans="3:4" s="44" customFormat="1" ht="12.95" customHeight="1" x14ac:dyDescent="0.2">
      <c r="C78" s="71"/>
      <c r="D78" s="71"/>
    </row>
    <row r="79" spans="3:4" s="44" customFormat="1" ht="12.95" customHeight="1" x14ac:dyDescent="0.2">
      <c r="C79" s="71"/>
      <c r="D79" s="71"/>
    </row>
    <row r="80" spans="3:4" s="44" customFormat="1" ht="12.95" customHeight="1" x14ac:dyDescent="0.2">
      <c r="C80" s="71"/>
      <c r="D80" s="71"/>
    </row>
    <row r="81" spans="3:4" s="44" customFormat="1" ht="12.95" customHeight="1" x14ac:dyDescent="0.2">
      <c r="C81" s="71"/>
      <c r="D81" s="71"/>
    </row>
    <row r="82" spans="3:4" s="44" customFormat="1" ht="12.95" customHeight="1" x14ac:dyDescent="0.2">
      <c r="C82" s="71"/>
      <c r="D82" s="71"/>
    </row>
    <row r="83" spans="3:4" s="44" customFormat="1" ht="12.95" customHeight="1" x14ac:dyDescent="0.2">
      <c r="C83" s="71"/>
      <c r="D83" s="71"/>
    </row>
    <row r="84" spans="3:4" s="44" customFormat="1" ht="12.95" customHeight="1" x14ac:dyDescent="0.2">
      <c r="C84" s="71"/>
      <c r="D84" s="71"/>
    </row>
    <row r="85" spans="3:4" s="44" customFormat="1" ht="12.95" customHeight="1" x14ac:dyDescent="0.2">
      <c r="C85" s="71"/>
      <c r="D85" s="71"/>
    </row>
    <row r="86" spans="3:4" s="44" customFormat="1" ht="12.95" customHeight="1" x14ac:dyDescent="0.2">
      <c r="C86" s="71"/>
      <c r="D86" s="71"/>
    </row>
    <row r="87" spans="3:4" s="44" customFormat="1" ht="12.95" customHeight="1" x14ac:dyDescent="0.2">
      <c r="C87" s="71"/>
      <c r="D87" s="71"/>
    </row>
    <row r="88" spans="3:4" s="44" customFormat="1" ht="12.95" customHeight="1" x14ac:dyDescent="0.2">
      <c r="C88" s="71"/>
      <c r="D88" s="71"/>
    </row>
    <row r="89" spans="3:4" s="44" customFormat="1" ht="12.95" customHeight="1" x14ac:dyDescent="0.2">
      <c r="C89" s="71"/>
      <c r="D89" s="71"/>
    </row>
    <row r="90" spans="3:4" s="44" customFormat="1" ht="12.95" customHeight="1" x14ac:dyDescent="0.2">
      <c r="C90" s="71"/>
      <c r="D90" s="71"/>
    </row>
    <row r="91" spans="3:4" s="44" customFormat="1" ht="12.95" customHeight="1" x14ac:dyDescent="0.2">
      <c r="C91" s="71"/>
      <c r="D91" s="71"/>
    </row>
    <row r="92" spans="3:4" s="44" customFormat="1" ht="12.95" customHeight="1" x14ac:dyDescent="0.2">
      <c r="C92" s="71"/>
      <c r="D92" s="71"/>
    </row>
    <row r="93" spans="3:4" s="44" customFormat="1" ht="12.95" customHeight="1" x14ac:dyDescent="0.2">
      <c r="C93" s="71"/>
      <c r="D93" s="71"/>
    </row>
    <row r="94" spans="3:4" s="44" customFormat="1" ht="12.95" customHeight="1" x14ac:dyDescent="0.2">
      <c r="C94" s="71"/>
      <c r="D94" s="71"/>
    </row>
    <row r="95" spans="3:4" s="44" customFormat="1" ht="12.95" customHeight="1" x14ac:dyDescent="0.2">
      <c r="C95" s="71"/>
      <c r="D95" s="71"/>
    </row>
    <row r="96" spans="3:4" s="44" customFormat="1" ht="12.95" customHeight="1" x14ac:dyDescent="0.2">
      <c r="C96" s="71"/>
      <c r="D96" s="71"/>
    </row>
    <row r="97" spans="3:4" s="44" customFormat="1" ht="12.95" customHeight="1" x14ac:dyDescent="0.2">
      <c r="C97" s="71"/>
      <c r="D97" s="71"/>
    </row>
    <row r="98" spans="3:4" s="44" customFormat="1" ht="12.95" customHeight="1" x14ac:dyDescent="0.2">
      <c r="C98" s="71"/>
      <c r="D98" s="71"/>
    </row>
    <row r="99" spans="3:4" s="44" customFormat="1" ht="12.95" customHeight="1" x14ac:dyDescent="0.2">
      <c r="C99" s="71"/>
      <c r="D99" s="71"/>
    </row>
    <row r="100" spans="3:4" s="44" customFormat="1" ht="12.95" customHeight="1" x14ac:dyDescent="0.2">
      <c r="C100" s="71"/>
      <c r="D100" s="71"/>
    </row>
    <row r="101" spans="3:4" s="44" customFormat="1" ht="12.95" customHeight="1" x14ac:dyDescent="0.2">
      <c r="C101" s="71"/>
      <c r="D101" s="71"/>
    </row>
    <row r="102" spans="3:4" s="44" customFormat="1" ht="12.95" customHeight="1" x14ac:dyDescent="0.2">
      <c r="C102" s="71"/>
      <c r="D102" s="71"/>
    </row>
    <row r="103" spans="3:4" s="44" customFormat="1" ht="12.95" customHeight="1" x14ac:dyDescent="0.2">
      <c r="C103" s="71"/>
      <c r="D103" s="71"/>
    </row>
    <row r="104" spans="3:4" s="44" customFormat="1" ht="12.95" customHeight="1" x14ac:dyDescent="0.2">
      <c r="C104" s="71"/>
      <c r="D104" s="71"/>
    </row>
    <row r="105" spans="3:4" s="44" customFormat="1" ht="12.95" customHeight="1" x14ac:dyDescent="0.2">
      <c r="C105" s="71"/>
      <c r="D105" s="71"/>
    </row>
    <row r="106" spans="3:4" s="44" customFormat="1" ht="12.95" customHeight="1" x14ac:dyDescent="0.2">
      <c r="C106" s="71"/>
      <c r="D106" s="71"/>
    </row>
    <row r="107" spans="3:4" s="44" customFormat="1" ht="12.95" customHeight="1" x14ac:dyDescent="0.2">
      <c r="C107" s="71"/>
      <c r="D107" s="71"/>
    </row>
    <row r="108" spans="3:4" s="44" customFormat="1" ht="12.95" customHeight="1" x14ac:dyDescent="0.2">
      <c r="C108" s="71"/>
      <c r="D108" s="71"/>
    </row>
    <row r="109" spans="3:4" s="44" customFormat="1" ht="12.95" customHeight="1" x14ac:dyDescent="0.2">
      <c r="C109" s="71"/>
      <c r="D109" s="71"/>
    </row>
    <row r="110" spans="3:4" s="44" customFormat="1" ht="12.95" customHeight="1" x14ac:dyDescent="0.2">
      <c r="C110" s="71"/>
      <c r="D110" s="71"/>
    </row>
    <row r="111" spans="3:4" s="44" customFormat="1" ht="12.95" customHeight="1" x14ac:dyDescent="0.2">
      <c r="C111" s="71"/>
      <c r="D111" s="71"/>
    </row>
    <row r="112" spans="3:4" s="44" customFormat="1" ht="12.95" customHeight="1" x14ac:dyDescent="0.2">
      <c r="C112" s="71"/>
      <c r="D112" s="71"/>
    </row>
    <row r="113" spans="3:4" s="44" customFormat="1" ht="12.95" customHeight="1" x14ac:dyDescent="0.2">
      <c r="C113" s="71"/>
      <c r="D113" s="71"/>
    </row>
    <row r="114" spans="3:4" s="44" customFormat="1" ht="12.95" customHeight="1" x14ac:dyDescent="0.2">
      <c r="C114" s="71"/>
      <c r="D114" s="71"/>
    </row>
    <row r="115" spans="3:4" s="44" customFormat="1" ht="12.95" customHeight="1" x14ac:dyDescent="0.2">
      <c r="C115" s="71"/>
      <c r="D115" s="71"/>
    </row>
    <row r="116" spans="3:4" s="44" customFormat="1" ht="12.95" customHeight="1" x14ac:dyDescent="0.2">
      <c r="C116" s="71"/>
      <c r="D116" s="71"/>
    </row>
    <row r="117" spans="3:4" s="44" customFormat="1" ht="12.95" customHeight="1" x14ac:dyDescent="0.2">
      <c r="C117" s="71"/>
      <c r="D117" s="71"/>
    </row>
    <row r="118" spans="3:4" s="44" customFormat="1" ht="12.95" customHeight="1" x14ac:dyDescent="0.2">
      <c r="C118" s="71"/>
      <c r="D118" s="71"/>
    </row>
    <row r="119" spans="3:4" s="44" customFormat="1" ht="12.95" customHeight="1" x14ac:dyDescent="0.2">
      <c r="C119" s="71"/>
      <c r="D119" s="71"/>
    </row>
    <row r="120" spans="3:4" s="44" customFormat="1" ht="12.95" customHeight="1" x14ac:dyDescent="0.2">
      <c r="C120" s="71"/>
      <c r="D120" s="71"/>
    </row>
    <row r="121" spans="3:4" s="44" customFormat="1" ht="12.95" customHeight="1" x14ac:dyDescent="0.2">
      <c r="C121" s="71"/>
      <c r="D121" s="71"/>
    </row>
    <row r="122" spans="3:4" s="44" customFormat="1" ht="12.95" customHeight="1" x14ac:dyDescent="0.2">
      <c r="C122" s="71"/>
      <c r="D122" s="71"/>
    </row>
    <row r="123" spans="3:4" s="44" customFormat="1" ht="12.95" customHeight="1" x14ac:dyDescent="0.2">
      <c r="C123" s="71"/>
      <c r="D123" s="71"/>
    </row>
    <row r="124" spans="3:4" s="44" customFormat="1" ht="12.95" customHeight="1" x14ac:dyDescent="0.2">
      <c r="C124" s="71"/>
      <c r="D124" s="71"/>
    </row>
    <row r="125" spans="3:4" s="44" customFormat="1" ht="12.95" customHeight="1" x14ac:dyDescent="0.2">
      <c r="C125" s="71"/>
      <c r="D125" s="71"/>
    </row>
    <row r="126" spans="3:4" s="44" customFormat="1" ht="12.95" customHeight="1" x14ac:dyDescent="0.2">
      <c r="C126" s="71"/>
      <c r="D126" s="71"/>
    </row>
    <row r="127" spans="3:4" s="44" customFormat="1" ht="12.95" customHeight="1" x14ac:dyDescent="0.2">
      <c r="C127" s="71"/>
      <c r="D127" s="71"/>
    </row>
    <row r="128" spans="3:4" s="44" customFormat="1" ht="12.95" customHeight="1" x14ac:dyDescent="0.2">
      <c r="C128" s="71"/>
      <c r="D128" s="71"/>
    </row>
    <row r="129" spans="3:4" s="44" customFormat="1" ht="12.95" customHeight="1" x14ac:dyDescent="0.2">
      <c r="C129" s="71"/>
      <c r="D129" s="71"/>
    </row>
    <row r="130" spans="3:4" s="44" customFormat="1" ht="12.95" customHeight="1" x14ac:dyDescent="0.2">
      <c r="C130" s="71"/>
      <c r="D130" s="71"/>
    </row>
    <row r="131" spans="3:4" s="44" customFormat="1" ht="12.95" customHeight="1" x14ac:dyDescent="0.2">
      <c r="C131" s="71"/>
      <c r="D131" s="71"/>
    </row>
    <row r="132" spans="3:4" s="44" customFormat="1" ht="12.95" customHeight="1" x14ac:dyDescent="0.2">
      <c r="C132" s="71"/>
      <c r="D132" s="71"/>
    </row>
    <row r="133" spans="3:4" s="44" customFormat="1" ht="12.95" customHeight="1" x14ac:dyDescent="0.2">
      <c r="C133" s="71"/>
      <c r="D133" s="71"/>
    </row>
    <row r="134" spans="3:4" s="44" customFormat="1" ht="12.95" customHeight="1" x14ac:dyDescent="0.2">
      <c r="C134" s="71"/>
      <c r="D134" s="71"/>
    </row>
    <row r="135" spans="3:4" s="44" customFormat="1" ht="12.95" customHeight="1" x14ac:dyDescent="0.2">
      <c r="C135" s="71"/>
      <c r="D135" s="71"/>
    </row>
    <row r="136" spans="3:4" s="44" customFormat="1" ht="12.95" customHeight="1" x14ac:dyDescent="0.2">
      <c r="C136" s="71"/>
      <c r="D136" s="71"/>
    </row>
    <row r="137" spans="3:4" s="44" customFormat="1" ht="12.95" customHeight="1" x14ac:dyDescent="0.2">
      <c r="C137" s="71"/>
      <c r="D137" s="71"/>
    </row>
    <row r="138" spans="3:4" s="44" customFormat="1" ht="12.95" customHeight="1" x14ac:dyDescent="0.2">
      <c r="C138" s="71"/>
      <c r="D138" s="71"/>
    </row>
    <row r="139" spans="3:4" s="44" customFormat="1" ht="12.95" customHeight="1" x14ac:dyDescent="0.2">
      <c r="C139" s="71"/>
      <c r="D139" s="71"/>
    </row>
    <row r="140" spans="3:4" s="44" customFormat="1" ht="12.95" customHeight="1" x14ac:dyDescent="0.2">
      <c r="C140" s="71"/>
      <c r="D140" s="71"/>
    </row>
    <row r="141" spans="3:4" s="44" customFormat="1" ht="12.95" customHeight="1" x14ac:dyDescent="0.2">
      <c r="C141" s="71"/>
      <c r="D141" s="71"/>
    </row>
    <row r="142" spans="3:4" s="44" customFormat="1" ht="12.95" customHeight="1" x14ac:dyDescent="0.2">
      <c r="C142" s="71"/>
      <c r="D142" s="71"/>
    </row>
    <row r="143" spans="3:4" s="44" customFormat="1" ht="12.95" customHeight="1" x14ac:dyDescent="0.2">
      <c r="C143" s="71"/>
      <c r="D143" s="71"/>
    </row>
    <row r="144" spans="3:4" s="44" customFormat="1" ht="12.95" customHeight="1" x14ac:dyDescent="0.2">
      <c r="C144" s="71"/>
      <c r="D144" s="71"/>
    </row>
    <row r="145" spans="3:4" s="44" customFormat="1" ht="12.95" customHeight="1" x14ac:dyDescent="0.2">
      <c r="C145" s="71"/>
      <c r="D145" s="71"/>
    </row>
    <row r="146" spans="3:4" s="44" customFormat="1" ht="12.95" customHeight="1" x14ac:dyDescent="0.2">
      <c r="C146" s="71"/>
      <c r="D146" s="71"/>
    </row>
    <row r="147" spans="3:4" s="44" customFormat="1" ht="12.95" customHeight="1" x14ac:dyDescent="0.2">
      <c r="C147" s="71"/>
      <c r="D147" s="71"/>
    </row>
    <row r="148" spans="3:4" s="44" customFormat="1" ht="12.95" customHeight="1" x14ac:dyDescent="0.2">
      <c r="C148" s="71"/>
      <c r="D148" s="71"/>
    </row>
    <row r="149" spans="3:4" s="44" customFormat="1" ht="12.95" customHeight="1" x14ac:dyDescent="0.2">
      <c r="C149" s="71"/>
      <c r="D149" s="71"/>
    </row>
    <row r="150" spans="3:4" s="44" customFormat="1" ht="12.95" customHeight="1" x14ac:dyDescent="0.2">
      <c r="C150" s="71"/>
      <c r="D150" s="71"/>
    </row>
    <row r="151" spans="3:4" s="44" customFormat="1" ht="12.95" customHeight="1" x14ac:dyDescent="0.2">
      <c r="C151" s="71"/>
      <c r="D151" s="71"/>
    </row>
    <row r="152" spans="3:4" s="44" customFormat="1" ht="12.95" customHeight="1" x14ac:dyDescent="0.2">
      <c r="C152" s="71"/>
      <c r="D152" s="71"/>
    </row>
    <row r="153" spans="3:4" s="44" customFormat="1" ht="12.95" customHeight="1" x14ac:dyDescent="0.2">
      <c r="C153" s="71"/>
      <c r="D153" s="71"/>
    </row>
    <row r="154" spans="3:4" s="44" customFormat="1" ht="12.95" customHeight="1" x14ac:dyDescent="0.2">
      <c r="C154" s="71"/>
      <c r="D154" s="71"/>
    </row>
    <row r="155" spans="3:4" s="44" customFormat="1" ht="12.95" customHeight="1" x14ac:dyDescent="0.2">
      <c r="C155" s="71"/>
      <c r="D155" s="71"/>
    </row>
    <row r="156" spans="3:4" s="44" customFormat="1" ht="12.95" customHeight="1" x14ac:dyDescent="0.2">
      <c r="C156" s="71"/>
      <c r="D156" s="71"/>
    </row>
    <row r="157" spans="3:4" s="44" customFormat="1" ht="12.95" customHeight="1" x14ac:dyDescent="0.2">
      <c r="C157" s="71"/>
      <c r="D157" s="71"/>
    </row>
    <row r="158" spans="3:4" s="44" customFormat="1" ht="12.95" customHeight="1" x14ac:dyDescent="0.2">
      <c r="C158" s="71"/>
      <c r="D158" s="71"/>
    </row>
    <row r="159" spans="3:4" s="44" customFormat="1" ht="12.95" customHeight="1" x14ac:dyDescent="0.2">
      <c r="C159" s="71"/>
      <c r="D159" s="71"/>
    </row>
    <row r="160" spans="3:4" s="44" customFormat="1" ht="12.95" customHeight="1" x14ac:dyDescent="0.2">
      <c r="C160" s="71"/>
      <c r="D160" s="71"/>
    </row>
    <row r="161" spans="3:4" s="44" customFormat="1" ht="12.95" customHeight="1" x14ac:dyDescent="0.2">
      <c r="C161" s="71"/>
      <c r="D161" s="71"/>
    </row>
    <row r="162" spans="3:4" s="44" customFormat="1" ht="12.95" customHeight="1" x14ac:dyDescent="0.2">
      <c r="C162" s="71"/>
      <c r="D162" s="71"/>
    </row>
    <row r="163" spans="3:4" s="44" customFormat="1" ht="12.95" customHeight="1" x14ac:dyDescent="0.2">
      <c r="C163" s="71"/>
      <c r="D163" s="71"/>
    </row>
    <row r="164" spans="3:4" s="44" customFormat="1" ht="12.95" customHeight="1" x14ac:dyDescent="0.2">
      <c r="C164" s="71"/>
      <c r="D164" s="71"/>
    </row>
    <row r="165" spans="3:4" s="44" customFormat="1" ht="12.95" customHeight="1" x14ac:dyDescent="0.2">
      <c r="C165" s="71"/>
      <c r="D165" s="71"/>
    </row>
    <row r="166" spans="3:4" s="44" customFormat="1" ht="12.95" customHeight="1" x14ac:dyDescent="0.2">
      <c r="C166" s="71"/>
      <c r="D166" s="71"/>
    </row>
    <row r="167" spans="3:4" s="44" customFormat="1" ht="12.95" customHeight="1" x14ac:dyDescent="0.2">
      <c r="C167" s="71"/>
      <c r="D167" s="71"/>
    </row>
    <row r="168" spans="3:4" s="44" customFormat="1" ht="12.95" customHeight="1" x14ac:dyDescent="0.2">
      <c r="C168" s="71"/>
      <c r="D168" s="71"/>
    </row>
    <row r="169" spans="3:4" s="44" customFormat="1" ht="12.95" customHeight="1" x14ac:dyDescent="0.2">
      <c r="C169" s="71"/>
      <c r="D169" s="71"/>
    </row>
    <row r="170" spans="3:4" s="44" customFormat="1" ht="12.95" customHeight="1" x14ac:dyDescent="0.2">
      <c r="C170" s="71"/>
      <c r="D170" s="71"/>
    </row>
    <row r="171" spans="3:4" s="44" customFormat="1" ht="12.95" customHeight="1" x14ac:dyDescent="0.2">
      <c r="C171" s="71"/>
      <c r="D171" s="71"/>
    </row>
    <row r="172" spans="3:4" s="44" customFormat="1" ht="12.95" customHeight="1" x14ac:dyDescent="0.2">
      <c r="C172" s="71"/>
      <c r="D172" s="71"/>
    </row>
    <row r="173" spans="3:4" s="44" customFormat="1" ht="12.95" customHeight="1" x14ac:dyDescent="0.2">
      <c r="C173" s="71"/>
      <c r="D173" s="71"/>
    </row>
    <row r="174" spans="3:4" s="44" customFormat="1" ht="12.95" customHeight="1" x14ac:dyDescent="0.2">
      <c r="C174" s="71"/>
      <c r="D174" s="71"/>
    </row>
    <row r="175" spans="3:4" s="44" customFormat="1" ht="12.95" customHeight="1" x14ac:dyDescent="0.2">
      <c r="C175" s="71"/>
      <c r="D175" s="71"/>
    </row>
    <row r="176" spans="3:4" s="44" customFormat="1" ht="12.95" customHeight="1" x14ac:dyDescent="0.2">
      <c r="C176" s="71"/>
      <c r="D176" s="71"/>
    </row>
    <row r="177" spans="3:4" s="44" customFormat="1" ht="12.95" customHeight="1" x14ac:dyDescent="0.2">
      <c r="C177" s="71"/>
      <c r="D177" s="71"/>
    </row>
    <row r="178" spans="3:4" s="44" customFormat="1" ht="12.95" customHeight="1" x14ac:dyDescent="0.2">
      <c r="C178" s="71"/>
      <c r="D178" s="71"/>
    </row>
    <row r="179" spans="3:4" s="44" customFormat="1" ht="12.95" customHeight="1" x14ac:dyDescent="0.2">
      <c r="C179" s="71"/>
      <c r="D179" s="71"/>
    </row>
    <row r="180" spans="3:4" s="44" customFormat="1" ht="12.95" customHeight="1" x14ac:dyDescent="0.2">
      <c r="C180" s="71"/>
      <c r="D180" s="71"/>
    </row>
    <row r="181" spans="3:4" s="44" customFormat="1" ht="12.95" customHeight="1" x14ac:dyDescent="0.2">
      <c r="C181" s="71"/>
      <c r="D181" s="71"/>
    </row>
    <row r="182" spans="3:4" s="44" customFormat="1" ht="12.95" customHeight="1" x14ac:dyDescent="0.2">
      <c r="C182" s="71"/>
      <c r="D182" s="71"/>
    </row>
    <row r="183" spans="3:4" s="44" customFormat="1" ht="12.95" customHeight="1" x14ac:dyDescent="0.2">
      <c r="C183" s="71"/>
      <c r="D183" s="71"/>
    </row>
    <row r="184" spans="3:4" s="44" customFormat="1" ht="12.95" customHeight="1" x14ac:dyDescent="0.2">
      <c r="C184" s="71"/>
      <c r="D184" s="71"/>
    </row>
    <row r="185" spans="3:4" s="44" customFormat="1" ht="12.95" customHeight="1" x14ac:dyDescent="0.2">
      <c r="C185" s="71"/>
      <c r="D185" s="71"/>
    </row>
    <row r="186" spans="3:4" s="44" customFormat="1" ht="12.95" customHeight="1" x14ac:dyDescent="0.2">
      <c r="C186" s="71"/>
      <c r="D186" s="71"/>
    </row>
    <row r="187" spans="3:4" s="44" customFormat="1" ht="12.95" customHeight="1" x14ac:dyDescent="0.2">
      <c r="C187" s="71"/>
      <c r="D187" s="71"/>
    </row>
    <row r="188" spans="3:4" s="44" customFormat="1" ht="12.95" customHeight="1" x14ac:dyDescent="0.2">
      <c r="C188" s="71"/>
      <c r="D188" s="71"/>
    </row>
    <row r="189" spans="3:4" s="44" customFormat="1" ht="12.95" customHeight="1" x14ac:dyDescent="0.2">
      <c r="C189" s="71"/>
      <c r="D189" s="71"/>
    </row>
    <row r="190" spans="3:4" s="44" customFormat="1" ht="12.95" customHeight="1" x14ac:dyDescent="0.2">
      <c r="C190" s="71"/>
      <c r="D190" s="71"/>
    </row>
    <row r="191" spans="3:4" s="44" customFormat="1" ht="12.95" customHeight="1" x14ac:dyDescent="0.2">
      <c r="C191" s="71"/>
      <c r="D191" s="71"/>
    </row>
    <row r="192" spans="3:4" s="44" customFormat="1" ht="12.95" customHeight="1" x14ac:dyDescent="0.2">
      <c r="C192" s="71"/>
      <c r="D192" s="71"/>
    </row>
    <row r="193" spans="3:4" s="44" customFormat="1" ht="12.95" customHeight="1" x14ac:dyDescent="0.2">
      <c r="C193" s="71"/>
      <c r="D193" s="71"/>
    </row>
    <row r="194" spans="3:4" s="44" customFormat="1" ht="12.95" customHeight="1" x14ac:dyDescent="0.2">
      <c r="C194" s="71"/>
      <c r="D194" s="71"/>
    </row>
    <row r="195" spans="3:4" s="44" customFormat="1" ht="12.95" customHeight="1" x14ac:dyDescent="0.2">
      <c r="C195" s="71"/>
      <c r="D195" s="71"/>
    </row>
    <row r="196" spans="3:4" s="44" customFormat="1" ht="12.95" customHeight="1" x14ac:dyDescent="0.2">
      <c r="C196" s="71"/>
      <c r="D196" s="71"/>
    </row>
    <row r="197" spans="3:4" s="44" customFormat="1" ht="12.95" customHeight="1" x14ac:dyDescent="0.2">
      <c r="C197" s="71"/>
      <c r="D197" s="71"/>
    </row>
    <row r="198" spans="3:4" s="44" customFormat="1" ht="12.95" customHeight="1" x14ac:dyDescent="0.2">
      <c r="C198" s="71"/>
      <c r="D198" s="71"/>
    </row>
    <row r="199" spans="3:4" s="44" customFormat="1" ht="12.95" customHeight="1" x14ac:dyDescent="0.2">
      <c r="C199" s="71"/>
      <c r="D199" s="71"/>
    </row>
    <row r="200" spans="3:4" s="44" customFormat="1" ht="12.95" customHeight="1" x14ac:dyDescent="0.2">
      <c r="C200" s="71"/>
      <c r="D200" s="71"/>
    </row>
    <row r="201" spans="3:4" s="44" customFormat="1" ht="12.95" customHeight="1" x14ac:dyDescent="0.2">
      <c r="C201" s="71"/>
      <c r="D201" s="71"/>
    </row>
    <row r="202" spans="3:4" s="44" customFormat="1" ht="12.95" customHeight="1" x14ac:dyDescent="0.2">
      <c r="C202" s="71"/>
      <c r="D202" s="71"/>
    </row>
    <row r="203" spans="3:4" s="44" customFormat="1" ht="12.95" customHeight="1" x14ac:dyDescent="0.2">
      <c r="C203" s="71"/>
      <c r="D203" s="71"/>
    </row>
    <row r="204" spans="3:4" s="44" customFormat="1" ht="12.95" customHeight="1" x14ac:dyDescent="0.2">
      <c r="C204" s="71"/>
      <c r="D204" s="71"/>
    </row>
    <row r="205" spans="3:4" s="44" customFormat="1" ht="12.95" customHeight="1" x14ac:dyDescent="0.2">
      <c r="C205" s="71"/>
      <c r="D205" s="71"/>
    </row>
    <row r="206" spans="3:4" s="44" customFormat="1" ht="12.95" customHeight="1" x14ac:dyDescent="0.2">
      <c r="C206" s="71"/>
      <c r="D206" s="71"/>
    </row>
    <row r="207" spans="3:4" s="44" customFormat="1" ht="12.95" customHeight="1" x14ac:dyDescent="0.2">
      <c r="C207" s="71"/>
      <c r="D207" s="71"/>
    </row>
    <row r="208" spans="3:4" s="44" customFormat="1" ht="12.95" customHeight="1" x14ac:dyDescent="0.2">
      <c r="C208" s="71"/>
      <c r="D208" s="71"/>
    </row>
    <row r="209" spans="3:4" s="44" customFormat="1" ht="12.95" customHeight="1" x14ac:dyDescent="0.2">
      <c r="C209" s="71"/>
      <c r="D209" s="71"/>
    </row>
    <row r="210" spans="3:4" s="44" customFormat="1" ht="12.95" customHeight="1" x14ac:dyDescent="0.2">
      <c r="C210" s="71"/>
      <c r="D210" s="71"/>
    </row>
    <row r="211" spans="3:4" s="44" customFormat="1" ht="12.95" customHeight="1" x14ac:dyDescent="0.2">
      <c r="C211" s="71"/>
      <c r="D211" s="71"/>
    </row>
    <row r="212" spans="3:4" s="44" customFormat="1" ht="12.95" customHeight="1" x14ac:dyDescent="0.2">
      <c r="C212" s="71"/>
      <c r="D212" s="71"/>
    </row>
    <row r="213" spans="3:4" s="44" customFormat="1" ht="12.95" customHeight="1" x14ac:dyDescent="0.2">
      <c r="C213" s="71"/>
      <c r="D213" s="71"/>
    </row>
    <row r="214" spans="3:4" s="44" customFormat="1" ht="12.95" customHeight="1" x14ac:dyDescent="0.2">
      <c r="C214" s="71"/>
      <c r="D214" s="71"/>
    </row>
    <row r="215" spans="3:4" s="44" customFormat="1" ht="12.95" customHeight="1" x14ac:dyDescent="0.2">
      <c r="C215" s="71"/>
      <c r="D215" s="71"/>
    </row>
    <row r="216" spans="3:4" s="44" customFormat="1" ht="12.95" customHeight="1" x14ac:dyDescent="0.2">
      <c r="C216" s="71"/>
      <c r="D216" s="71"/>
    </row>
    <row r="217" spans="3:4" s="44" customFormat="1" ht="12.95" customHeight="1" x14ac:dyDescent="0.2">
      <c r="C217" s="71"/>
      <c r="D217" s="71"/>
    </row>
    <row r="218" spans="3:4" s="44" customFormat="1" ht="12.95" customHeight="1" x14ac:dyDescent="0.2">
      <c r="C218" s="71"/>
      <c r="D218" s="71"/>
    </row>
    <row r="219" spans="3:4" s="44" customFormat="1" ht="12.95" customHeight="1" x14ac:dyDescent="0.2">
      <c r="C219" s="71"/>
      <c r="D219" s="71"/>
    </row>
    <row r="220" spans="3:4" s="44" customFormat="1" ht="12.95" customHeight="1" x14ac:dyDescent="0.2">
      <c r="C220" s="71"/>
      <c r="D220" s="71"/>
    </row>
    <row r="221" spans="3:4" s="44" customFormat="1" ht="12.95" customHeight="1" x14ac:dyDescent="0.2">
      <c r="C221" s="71"/>
      <c r="D221" s="71"/>
    </row>
    <row r="222" spans="3:4" s="44" customFormat="1" ht="12.95" customHeight="1" x14ac:dyDescent="0.2">
      <c r="C222" s="71"/>
      <c r="D222" s="71"/>
    </row>
    <row r="223" spans="3:4" s="44" customFormat="1" ht="12.95" customHeight="1" x14ac:dyDescent="0.2">
      <c r="C223" s="71"/>
      <c r="D223" s="71"/>
    </row>
    <row r="224" spans="3:4" s="44" customFormat="1" ht="12.95" customHeight="1" x14ac:dyDescent="0.2">
      <c r="C224" s="71"/>
      <c r="D224" s="71"/>
    </row>
    <row r="225" spans="3:4" s="44" customFormat="1" ht="12.95" customHeight="1" x14ac:dyDescent="0.2">
      <c r="C225" s="71"/>
      <c r="D225" s="71"/>
    </row>
    <row r="226" spans="3:4" s="44" customFormat="1" ht="12.95" customHeight="1" x14ac:dyDescent="0.2">
      <c r="C226" s="71"/>
      <c r="D226" s="71"/>
    </row>
    <row r="227" spans="3:4" s="44" customFormat="1" ht="12.95" customHeight="1" x14ac:dyDescent="0.2">
      <c r="C227" s="71"/>
      <c r="D227" s="71"/>
    </row>
    <row r="228" spans="3:4" s="44" customFormat="1" ht="12.95" customHeight="1" x14ac:dyDescent="0.2">
      <c r="C228" s="71"/>
      <c r="D228" s="71"/>
    </row>
    <row r="229" spans="3:4" s="44" customFormat="1" ht="12.95" customHeight="1" x14ac:dyDescent="0.2">
      <c r="C229" s="71"/>
      <c r="D229" s="71"/>
    </row>
    <row r="230" spans="3:4" s="44" customFormat="1" ht="12.95" customHeight="1" x14ac:dyDescent="0.2">
      <c r="C230" s="71"/>
      <c r="D230" s="71"/>
    </row>
    <row r="231" spans="3:4" s="44" customFormat="1" ht="12.95" customHeight="1" x14ac:dyDescent="0.2">
      <c r="C231" s="71"/>
      <c r="D231" s="71"/>
    </row>
    <row r="232" spans="3:4" s="44" customFormat="1" ht="12.95" customHeight="1" x14ac:dyDescent="0.2">
      <c r="C232" s="71"/>
      <c r="D232" s="71"/>
    </row>
    <row r="233" spans="3:4" s="44" customFormat="1" ht="12.95" customHeight="1" x14ac:dyDescent="0.2">
      <c r="C233" s="71"/>
      <c r="D233" s="71"/>
    </row>
    <row r="234" spans="3:4" s="44" customFormat="1" ht="12.95" customHeight="1" x14ac:dyDescent="0.2">
      <c r="C234" s="71"/>
      <c r="D234" s="71"/>
    </row>
    <row r="235" spans="3:4" s="44" customFormat="1" ht="12.95" customHeight="1" x14ac:dyDescent="0.2">
      <c r="C235" s="71"/>
      <c r="D235" s="71"/>
    </row>
    <row r="236" spans="3:4" s="44" customFormat="1" ht="12.95" customHeight="1" x14ac:dyDescent="0.2">
      <c r="C236" s="71"/>
      <c r="D236" s="71"/>
    </row>
    <row r="237" spans="3:4" s="44" customFormat="1" ht="12.95" customHeight="1" x14ac:dyDescent="0.2">
      <c r="C237" s="71"/>
      <c r="D237" s="71"/>
    </row>
    <row r="238" spans="3:4" s="44" customFormat="1" ht="12.95" customHeight="1" x14ac:dyDescent="0.2">
      <c r="C238" s="71"/>
      <c r="D238" s="71"/>
    </row>
    <row r="239" spans="3:4" s="44" customFormat="1" ht="12.95" customHeight="1" x14ac:dyDescent="0.2">
      <c r="C239" s="71"/>
      <c r="D239" s="71"/>
    </row>
    <row r="240" spans="3:4" s="44" customFormat="1" ht="12.95" customHeight="1" x14ac:dyDescent="0.2">
      <c r="C240" s="71"/>
      <c r="D240" s="71"/>
    </row>
    <row r="241" spans="3:4" s="44" customFormat="1" ht="12.95" customHeight="1" x14ac:dyDescent="0.2">
      <c r="C241" s="71"/>
      <c r="D241" s="71"/>
    </row>
    <row r="242" spans="3:4" s="44" customFormat="1" ht="12.95" customHeight="1" x14ac:dyDescent="0.2">
      <c r="C242" s="71"/>
      <c r="D242" s="71"/>
    </row>
    <row r="243" spans="3:4" s="44" customFormat="1" ht="12.95" customHeight="1" x14ac:dyDescent="0.2">
      <c r="C243" s="71"/>
      <c r="D243" s="71"/>
    </row>
    <row r="244" spans="3:4" s="44" customFormat="1" ht="12.95" customHeight="1" x14ac:dyDescent="0.2">
      <c r="C244" s="71"/>
      <c r="D244" s="71"/>
    </row>
    <row r="245" spans="3:4" s="44" customFormat="1" ht="12.95" customHeight="1" x14ac:dyDescent="0.2">
      <c r="C245" s="71"/>
      <c r="D245" s="71"/>
    </row>
    <row r="246" spans="3:4" s="44" customFormat="1" ht="12.95" customHeight="1" x14ac:dyDescent="0.2">
      <c r="C246" s="71"/>
      <c r="D246" s="71"/>
    </row>
    <row r="247" spans="3:4" s="44" customFormat="1" ht="12.95" customHeight="1" x14ac:dyDescent="0.2">
      <c r="C247" s="71"/>
      <c r="D247" s="71"/>
    </row>
    <row r="248" spans="3:4" s="44" customFormat="1" ht="12.95" customHeight="1" x14ac:dyDescent="0.2">
      <c r="C248" s="71"/>
      <c r="D248" s="71"/>
    </row>
    <row r="249" spans="3:4" s="44" customFormat="1" ht="12.95" customHeight="1" x14ac:dyDescent="0.2">
      <c r="C249" s="71"/>
      <c r="D249" s="71"/>
    </row>
    <row r="250" spans="3:4" s="44" customFormat="1" ht="12.95" customHeight="1" x14ac:dyDescent="0.2">
      <c r="C250" s="71"/>
      <c r="D250" s="71"/>
    </row>
    <row r="251" spans="3:4" s="44" customFormat="1" ht="12.95" customHeight="1" x14ac:dyDescent="0.2">
      <c r="C251" s="71"/>
      <c r="D251" s="71"/>
    </row>
    <row r="252" spans="3:4" s="44" customFormat="1" ht="12.95" customHeight="1" x14ac:dyDescent="0.2">
      <c r="C252" s="71"/>
      <c r="D252" s="71"/>
    </row>
    <row r="253" spans="3:4" s="44" customFormat="1" ht="12.95" customHeight="1" x14ac:dyDescent="0.2">
      <c r="C253" s="71"/>
      <c r="D253" s="71"/>
    </row>
    <row r="254" spans="3:4" s="44" customFormat="1" ht="12.95" customHeight="1" x14ac:dyDescent="0.2">
      <c r="C254" s="71"/>
      <c r="D254" s="71"/>
    </row>
    <row r="255" spans="3:4" s="44" customFormat="1" ht="12.95" customHeight="1" x14ac:dyDescent="0.2">
      <c r="C255" s="71"/>
      <c r="D255" s="71"/>
    </row>
    <row r="256" spans="3:4" s="44" customFormat="1" ht="12.95" customHeight="1" x14ac:dyDescent="0.2">
      <c r="C256" s="71"/>
      <c r="D256" s="71"/>
    </row>
    <row r="257" spans="3:4" s="44" customFormat="1" ht="12.95" customHeight="1" x14ac:dyDescent="0.2">
      <c r="C257" s="71"/>
      <c r="D257" s="71"/>
    </row>
    <row r="258" spans="3:4" s="44" customFormat="1" ht="12.95" customHeight="1" x14ac:dyDescent="0.2">
      <c r="C258" s="71"/>
      <c r="D258" s="71"/>
    </row>
    <row r="259" spans="3:4" s="44" customFormat="1" ht="12.95" customHeight="1" x14ac:dyDescent="0.2">
      <c r="C259" s="71"/>
      <c r="D259" s="71"/>
    </row>
    <row r="260" spans="3:4" s="44" customFormat="1" ht="12.95" customHeight="1" x14ac:dyDescent="0.2">
      <c r="C260" s="71"/>
      <c r="D260" s="71"/>
    </row>
    <row r="261" spans="3:4" s="44" customFormat="1" ht="12.95" customHeight="1" x14ac:dyDescent="0.2">
      <c r="C261" s="71"/>
      <c r="D261" s="71"/>
    </row>
    <row r="262" spans="3:4" s="44" customFormat="1" ht="12.95" customHeight="1" x14ac:dyDescent="0.2">
      <c r="C262" s="71"/>
      <c r="D262" s="71"/>
    </row>
    <row r="263" spans="3:4" s="44" customFormat="1" ht="12.95" customHeight="1" x14ac:dyDescent="0.2">
      <c r="C263" s="71"/>
      <c r="D263" s="71"/>
    </row>
    <row r="264" spans="3:4" s="44" customFormat="1" ht="12.95" customHeight="1" x14ac:dyDescent="0.2">
      <c r="C264" s="71"/>
      <c r="D264" s="71"/>
    </row>
    <row r="265" spans="3:4" s="44" customFormat="1" ht="12.95" customHeight="1" x14ac:dyDescent="0.2">
      <c r="C265" s="71"/>
      <c r="D265" s="71"/>
    </row>
    <row r="266" spans="3:4" s="44" customFormat="1" ht="12.95" customHeight="1" x14ac:dyDescent="0.2">
      <c r="C266" s="71"/>
      <c r="D266" s="71"/>
    </row>
    <row r="267" spans="3:4" s="44" customFormat="1" ht="12.95" customHeight="1" x14ac:dyDescent="0.2">
      <c r="C267" s="71"/>
      <c r="D267" s="71"/>
    </row>
    <row r="268" spans="3:4" s="44" customFormat="1" ht="12.95" customHeight="1" x14ac:dyDescent="0.2">
      <c r="C268" s="71"/>
      <c r="D268" s="71"/>
    </row>
    <row r="269" spans="3:4" s="44" customFormat="1" ht="12.95" customHeight="1" x14ac:dyDescent="0.2">
      <c r="C269" s="71"/>
      <c r="D269" s="71"/>
    </row>
    <row r="270" spans="3:4" s="44" customFormat="1" ht="12.95" customHeight="1" x14ac:dyDescent="0.2">
      <c r="C270" s="71"/>
      <c r="D270" s="71"/>
    </row>
    <row r="271" spans="3:4" s="44" customFormat="1" ht="12.95" customHeight="1" x14ac:dyDescent="0.2">
      <c r="C271" s="71"/>
      <c r="D271" s="71"/>
    </row>
    <row r="272" spans="3:4" s="44" customFormat="1" ht="12.95" customHeight="1" x14ac:dyDescent="0.2">
      <c r="C272" s="71"/>
      <c r="D272" s="71"/>
    </row>
    <row r="273" spans="3:4" s="44" customFormat="1" ht="12.95" customHeight="1" x14ac:dyDescent="0.2">
      <c r="C273" s="71"/>
      <c r="D273" s="71"/>
    </row>
    <row r="274" spans="3:4" s="44" customFormat="1" ht="12.95" customHeight="1" x14ac:dyDescent="0.2">
      <c r="C274" s="71"/>
      <c r="D274" s="71"/>
    </row>
    <row r="275" spans="3:4" s="44" customFormat="1" ht="12.95" customHeight="1" x14ac:dyDescent="0.2">
      <c r="C275" s="71"/>
      <c r="D275" s="71"/>
    </row>
    <row r="276" spans="3:4" s="44" customFormat="1" ht="12.95" customHeight="1" x14ac:dyDescent="0.2">
      <c r="C276" s="71"/>
      <c r="D276" s="71"/>
    </row>
    <row r="277" spans="3:4" s="44" customFormat="1" ht="12.95" customHeight="1" x14ac:dyDescent="0.2">
      <c r="C277" s="71"/>
      <c r="D277" s="71"/>
    </row>
    <row r="278" spans="3:4" s="44" customFormat="1" ht="12.95" customHeight="1" x14ac:dyDescent="0.2">
      <c r="C278" s="71"/>
      <c r="D278" s="71"/>
    </row>
    <row r="279" spans="3:4" s="44" customFormat="1" ht="12.95" customHeight="1" x14ac:dyDescent="0.2">
      <c r="C279" s="71"/>
      <c r="D279" s="71"/>
    </row>
    <row r="280" spans="3:4" s="44" customFormat="1" ht="12.95" customHeight="1" x14ac:dyDescent="0.2">
      <c r="C280" s="71"/>
      <c r="D280" s="71"/>
    </row>
    <row r="281" spans="3:4" s="44" customFormat="1" ht="12.95" customHeight="1" x14ac:dyDescent="0.2">
      <c r="C281" s="71"/>
      <c r="D281" s="71"/>
    </row>
    <row r="282" spans="3:4" s="44" customFormat="1" ht="12.95" customHeight="1" x14ac:dyDescent="0.2">
      <c r="C282" s="71"/>
      <c r="D282" s="71"/>
    </row>
    <row r="283" spans="3:4" s="44" customFormat="1" ht="12.95" customHeight="1" x14ac:dyDescent="0.2">
      <c r="C283" s="71"/>
      <c r="D283" s="71"/>
    </row>
    <row r="284" spans="3:4" s="44" customFormat="1" ht="12.95" customHeight="1" x14ac:dyDescent="0.2">
      <c r="C284" s="71"/>
      <c r="D284" s="71"/>
    </row>
    <row r="285" spans="3:4" s="44" customFormat="1" ht="12.95" customHeight="1" x14ac:dyDescent="0.2">
      <c r="C285" s="71"/>
      <c r="D285" s="71"/>
    </row>
    <row r="286" spans="3:4" s="44" customFormat="1" ht="12.95" customHeight="1" x14ac:dyDescent="0.2">
      <c r="C286" s="71"/>
      <c r="D286" s="71"/>
    </row>
    <row r="287" spans="3:4" s="44" customFormat="1" ht="12.95" customHeight="1" x14ac:dyDescent="0.2">
      <c r="C287" s="71"/>
      <c r="D287" s="71"/>
    </row>
    <row r="288" spans="3:4" s="44" customFormat="1" ht="12.95" customHeight="1" x14ac:dyDescent="0.2">
      <c r="C288" s="71"/>
      <c r="D288" s="71"/>
    </row>
    <row r="289" spans="3:4" s="44" customFormat="1" ht="12.95" customHeight="1" x14ac:dyDescent="0.2">
      <c r="C289" s="71"/>
      <c r="D289" s="71"/>
    </row>
    <row r="290" spans="3:4" s="44" customFormat="1" ht="12.95" customHeight="1" x14ac:dyDescent="0.2">
      <c r="C290" s="71"/>
      <c r="D290" s="71"/>
    </row>
    <row r="291" spans="3:4" s="44" customFormat="1" ht="12.95" customHeight="1" x14ac:dyDescent="0.2">
      <c r="C291" s="71"/>
      <c r="D291" s="71"/>
    </row>
    <row r="292" spans="3:4" s="44" customFormat="1" ht="12.95" customHeight="1" x14ac:dyDescent="0.2">
      <c r="C292" s="71"/>
      <c r="D292" s="71"/>
    </row>
    <row r="293" spans="3:4" s="44" customFormat="1" ht="12.95" customHeight="1" x14ac:dyDescent="0.2">
      <c r="C293" s="71"/>
      <c r="D293" s="71"/>
    </row>
    <row r="294" spans="3:4" s="44" customFormat="1" ht="12.95" customHeight="1" x14ac:dyDescent="0.2">
      <c r="C294" s="71"/>
      <c r="D294" s="71"/>
    </row>
    <row r="295" spans="3:4" s="44" customFormat="1" ht="12.95" customHeight="1" x14ac:dyDescent="0.2">
      <c r="C295" s="71"/>
      <c r="D295" s="71"/>
    </row>
    <row r="296" spans="3:4" s="44" customFormat="1" ht="12.95" customHeight="1" x14ac:dyDescent="0.2">
      <c r="C296" s="71"/>
      <c r="D296" s="71"/>
    </row>
    <row r="297" spans="3:4" s="44" customFormat="1" ht="12.95" customHeight="1" x14ac:dyDescent="0.2">
      <c r="C297" s="71"/>
      <c r="D297" s="71"/>
    </row>
    <row r="298" spans="3:4" s="44" customFormat="1" ht="12.95" customHeight="1" x14ac:dyDescent="0.2">
      <c r="C298" s="71"/>
      <c r="D298" s="71"/>
    </row>
    <row r="299" spans="3:4" s="44" customFormat="1" ht="12.95" customHeight="1" x14ac:dyDescent="0.2">
      <c r="C299" s="71"/>
      <c r="D299" s="71"/>
    </row>
    <row r="300" spans="3:4" s="44" customFormat="1" ht="12.95" customHeight="1" x14ac:dyDescent="0.2">
      <c r="C300" s="71"/>
      <c r="D300" s="71"/>
    </row>
    <row r="301" spans="3:4" s="44" customFormat="1" ht="12.95" customHeight="1" x14ac:dyDescent="0.2">
      <c r="C301" s="71"/>
      <c r="D301" s="71"/>
    </row>
    <row r="302" spans="3:4" s="44" customFormat="1" ht="12.95" customHeight="1" x14ac:dyDescent="0.2">
      <c r="C302" s="71"/>
      <c r="D302" s="71"/>
    </row>
    <row r="303" spans="3:4" s="44" customFormat="1" ht="12.95" customHeight="1" x14ac:dyDescent="0.2">
      <c r="C303" s="71"/>
      <c r="D303" s="71"/>
    </row>
    <row r="304" spans="3:4" s="44" customFormat="1" ht="12.95" customHeight="1" x14ac:dyDescent="0.2">
      <c r="C304" s="71"/>
      <c r="D304" s="71"/>
    </row>
    <row r="305" spans="3:4" s="44" customFormat="1" ht="12.95" customHeight="1" x14ac:dyDescent="0.2">
      <c r="C305" s="71"/>
      <c r="D305" s="71"/>
    </row>
    <row r="306" spans="3:4" s="44" customFormat="1" ht="12.95" customHeight="1" x14ac:dyDescent="0.2">
      <c r="C306" s="71"/>
      <c r="D306" s="71"/>
    </row>
    <row r="307" spans="3:4" s="44" customFormat="1" ht="12.95" customHeight="1" x14ac:dyDescent="0.2">
      <c r="C307" s="71"/>
      <c r="D307" s="71"/>
    </row>
    <row r="308" spans="3:4" s="44" customFormat="1" ht="12.95" customHeight="1" x14ac:dyDescent="0.2">
      <c r="C308" s="71"/>
      <c r="D308" s="71"/>
    </row>
    <row r="309" spans="3:4" s="44" customFormat="1" ht="12.95" customHeight="1" x14ac:dyDescent="0.2">
      <c r="C309" s="71"/>
      <c r="D309" s="71"/>
    </row>
    <row r="310" spans="3:4" s="44" customFormat="1" ht="12.95" customHeight="1" x14ac:dyDescent="0.2">
      <c r="C310" s="71"/>
      <c r="D310" s="71"/>
    </row>
    <row r="311" spans="3:4" s="44" customFormat="1" ht="12.95" customHeight="1" x14ac:dyDescent="0.2">
      <c r="C311" s="71"/>
      <c r="D311" s="71"/>
    </row>
    <row r="312" spans="3:4" s="44" customFormat="1" ht="12.95" customHeight="1" x14ac:dyDescent="0.2">
      <c r="C312" s="71"/>
      <c r="D312" s="71"/>
    </row>
    <row r="313" spans="3:4" s="44" customFormat="1" ht="12.95" customHeight="1" x14ac:dyDescent="0.2">
      <c r="C313" s="71"/>
      <c r="D313" s="71"/>
    </row>
    <row r="314" spans="3:4" s="44" customFormat="1" ht="12.95" customHeight="1" x14ac:dyDescent="0.2">
      <c r="C314" s="71"/>
      <c r="D314" s="71"/>
    </row>
    <row r="315" spans="3:4" s="44" customFormat="1" ht="12.95" customHeight="1" x14ac:dyDescent="0.2">
      <c r="C315" s="71"/>
      <c r="D315" s="71"/>
    </row>
    <row r="316" spans="3:4" s="44" customFormat="1" ht="12.95" customHeight="1" x14ac:dyDescent="0.2">
      <c r="C316" s="71"/>
      <c r="D316" s="71"/>
    </row>
    <row r="317" spans="3:4" s="44" customFormat="1" ht="12.95" customHeight="1" x14ac:dyDescent="0.2">
      <c r="C317" s="71"/>
      <c r="D317" s="71"/>
    </row>
    <row r="318" spans="3:4" s="44" customFormat="1" ht="12.95" customHeight="1" x14ac:dyDescent="0.2">
      <c r="C318" s="71"/>
      <c r="D318" s="71"/>
    </row>
    <row r="319" spans="3:4" s="44" customFormat="1" ht="12.95" customHeight="1" x14ac:dyDescent="0.2">
      <c r="C319" s="71"/>
      <c r="D319" s="71"/>
    </row>
    <row r="320" spans="3:4" s="44" customFormat="1" ht="12.95" customHeight="1" x14ac:dyDescent="0.2">
      <c r="C320" s="71"/>
      <c r="D320" s="71"/>
    </row>
    <row r="321" spans="3:4" s="44" customFormat="1" ht="12.95" customHeight="1" x14ac:dyDescent="0.2">
      <c r="C321" s="71"/>
      <c r="D321" s="71"/>
    </row>
    <row r="322" spans="3:4" s="44" customFormat="1" ht="12.95" customHeight="1" x14ac:dyDescent="0.2">
      <c r="C322" s="71"/>
      <c r="D322" s="71"/>
    </row>
    <row r="323" spans="3:4" s="44" customFormat="1" ht="12.95" customHeight="1" x14ac:dyDescent="0.2">
      <c r="C323" s="71"/>
      <c r="D323" s="71"/>
    </row>
    <row r="324" spans="3:4" s="44" customFormat="1" ht="12.95" customHeight="1" x14ac:dyDescent="0.2">
      <c r="C324" s="71"/>
      <c r="D324" s="71"/>
    </row>
    <row r="325" spans="3:4" s="44" customFormat="1" ht="12.95" customHeight="1" x14ac:dyDescent="0.2">
      <c r="C325" s="71"/>
      <c r="D325" s="71"/>
    </row>
    <row r="326" spans="3:4" s="44" customFormat="1" ht="12.95" customHeight="1" x14ac:dyDescent="0.2">
      <c r="C326" s="71"/>
      <c r="D326" s="71"/>
    </row>
    <row r="327" spans="3:4" s="44" customFormat="1" ht="12.95" customHeight="1" x14ac:dyDescent="0.2">
      <c r="C327" s="71"/>
      <c r="D327" s="71"/>
    </row>
    <row r="328" spans="3:4" s="44" customFormat="1" ht="12.95" customHeight="1" x14ac:dyDescent="0.2">
      <c r="C328" s="71"/>
      <c r="D328" s="71"/>
    </row>
    <row r="329" spans="3:4" s="44" customFormat="1" ht="12.95" customHeight="1" x14ac:dyDescent="0.2">
      <c r="C329" s="71"/>
      <c r="D329" s="71"/>
    </row>
    <row r="330" spans="3:4" s="44" customFormat="1" ht="12.95" customHeight="1" x14ac:dyDescent="0.2">
      <c r="C330" s="71"/>
      <c r="D330" s="71"/>
    </row>
    <row r="331" spans="3:4" s="44" customFormat="1" ht="12.95" customHeight="1" x14ac:dyDescent="0.2">
      <c r="C331" s="71"/>
      <c r="D331" s="71"/>
    </row>
    <row r="332" spans="3:4" s="44" customFormat="1" ht="12.95" customHeight="1" x14ac:dyDescent="0.2">
      <c r="C332" s="71"/>
      <c r="D332" s="71"/>
    </row>
    <row r="333" spans="3:4" s="44" customFormat="1" ht="12.95" customHeight="1" x14ac:dyDescent="0.2">
      <c r="C333" s="71"/>
      <c r="D333" s="71"/>
    </row>
    <row r="334" spans="3:4" s="44" customFormat="1" ht="12.95" customHeight="1" x14ac:dyDescent="0.2">
      <c r="C334" s="71"/>
      <c r="D334" s="71"/>
    </row>
    <row r="335" spans="3:4" s="44" customFormat="1" ht="12.95" customHeight="1" x14ac:dyDescent="0.2">
      <c r="C335" s="71"/>
      <c r="D335" s="71"/>
    </row>
    <row r="336" spans="3:4" s="44" customFormat="1" ht="12.95" customHeight="1" x14ac:dyDescent="0.2">
      <c r="C336" s="71"/>
      <c r="D336" s="71"/>
    </row>
    <row r="337" spans="3:4" s="44" customFormat="1" ht="12.95" customHeight="1" x14ac:dyDescent="0.2">
      <c r="C337" s="71"/>
      <c r="D337" s="71"/>
    </row>
    <row r="338" spans="3:4" s="44" customFormat="1" ht="12.95" customHeight="1" x14ac:dyDescent="0.2">
      <c r="C338" s="71"/>
      <c r="D338" s="71"/>
    </row>
    <row r="339" spans="3:4" s="44" customFormat="1" ht="12.95" customHeight="1" x14ac:dyDescent="0.2">
      <c r="C339" s="71"/>
      <c r="D339" s="71"/>
    </row>
    <row r="340" spans="3:4" s="44" customFormat="1" ht="12.95" customHeight="1" x14ac:dyDescent="0.2">
      <c r="C340" s="71"/>
      <c r="D340" s="71"/>
    </row>
    <row r="341" spans="3:4" s="44" customFormat="1" ht="12.95" customHeight="1" x14ac:dyDescent="0.2">
      <c r="C341" s="71"/>
      <c r="D341" s="71"/>
    </row>
    <row r="342" spans="3:4" s="44" customFormat="1" ht="12.95" customHeight="1" x14ac:dyDescent="0.2">
      <c r="C342" s="71"/>
      <c r="D342" s="71"/>
    </row>
    <row r="343" spans="3:4" s="44" customFormat="1" ht="12.95" customHeight="1" x14ac:dyDescent="0.2">
      <c r="C343" s="71"/>
      <c r="D343" s="71"/>
    </row>
    <row r="344" spans="3:4" s="44" customFormat="1" ht="12.95" customHeight="1" x14ac:dyDescent="0.2">
      <c r="C344" s="71"/>
      <c r="D344" s="71"/>
    </row>
    <row r="345" spans="3:4" s="44" customFormat="1" ht="12.95" customHeight="1" x14ac:dyDescent="0.2">
      <c r="C345" s="71"/>
      <c r="D345" s="71"/>
    </row>
    <row r="346" spans="3:4" s="44" customFormat="1" ht="12.95" customHeight="1" x14ac:dyDescent="0.2">
      <c r="C346" s="71"/>
      <c r="D346" s="71"/>
    </row>
    <row r="347" spans="3:4" s="44" customFormat="1" ht="12.95" customHeight="1" x14ac:dyDescent="0.2">
      <c r="C347" s="71"/>
      <c r="D347" s="71"/>
    </row>
    <row r="348" spans="3:4" s="44" customFormat="1" ht="12.95" customHeight="1" x14ac:dyDescent="0.2">
      <c r="C348" s="71"/>
      <c r="D348" s="71"/>
    </row>
    <row r="349" spans="3:4" s="44" customFormat="1" ht="12.95" customHeight="1" x14ac:dyDescent="0.2">
      <c r="C349" s="71"/>
      <c r="D349" s="71"/>
    </row>
    <row r="350" spans="3:4" s="44" customFormat="1" ht="12.95" customHeight="1" x14ac:dyDescent="0.2">
      <c r="C350" s="71"/>
      <c r="D350" s="71"/>
    </row>
    <row r="351" spans="3:4" s="44" customFormat="1" ht="12.95" customHeight="1" x14ac:dyDescent="0.2">
      <c r="C351" s="71"/>
      <c r="D351" s="71"/>
    </row>
    <row r="352" spans="3:4" s="44" customFormat="1" ht="12.95" customHeight="1" x14ac:dyDescent="0.2">
      <c r="C352" s="71"/>
      <c r="D352" s="71"/>
    </row>
    <row r="353" spans="3:4" s="44" customFormat="1" ht="12.95" customHeight="1" x14ac:dyDescent="0.2">
      <c r="C353" s="71"/>
      <c r="D353" s="71"/>
    </row>
    <row r="354" spans="3:4" s="44" customFormat="1" ht="12.95" customHeight="1" x14ac:dyDescent="0.2">
      <c r="C354" s="71"/>
      <c r="D354" s="71"/>
    </row>
    <row r="355" spans="3:4" s="44" customFormat="1" ht="12.95" customHeight="1" x14ac:dyDescent="0.2">
      <c r="C355" s="71"/>
      <c r="D355" s="71"/>
    </row>
    <row r="356" spans="3:4" s="44" customFormat="1" ht="12.95" customHeight="1" x14ac:dyDescent="0.2">
      <c r="C356" s="71"/>
      <c r="D356" s="71"/>
    </row>
    <row r="357" spans="3:4" s="44" customFormat="1" ht="12.95" customHeight="1" x14ac:dyDescent="0.2">
      <c r="C357" s="71"/>
      <c r="D357" s="71"/>
    </row>
    <row r="358" spans="3:4" s="44" customFormat="1" ht="12.95" customHeight="1" x14ac:dyDescent="0.2">
      <c r="C358" s="71"/>
      <c r="D358" s="71"/>
    </row>
    <row r="359" spans="3:4" s="44" customFormat="1" ht="12.95" customHeight="1" x14ac:dyDescent="0.2">
      <c r="C359" s="71"/>
      <c r="D359" s="71"/>
    </row>
    <row r="360" spans="3:4" s="44" customFormat="1" ht="12.95" customHeight="1" x14ac:dyDescent="0.2">
      <c r="C360" s="71"/>
      <c r="D360" s="71"/>
    </row>
    <row r="361" spans="3:4" s="44" customFormat="1" ht="12.95" customHeight="1" x14ac:dyDescent="0.2">
      <c r="C361" s="71"/>
      <c r="D361" s="71"/>
    </row>
    <row r="362" spans="3:4" s="44" customFormat="1" ht="12.95" customHeight="1" x14ac:dyDescent="0.2">
      <c r="C362" s="71"/>
      <c r="D362" s="71"/>
    </row>
    <row r="363" spans="3:4" s="44" customFormat="1" ht="12.95" customHeight="1" x14ac:dyDescent="0.2">
      <c r="C363" s="71"/>
      <c r="D363" s="71"/>
    </row>
    <row r="364" spans="3:4" s="44" customFormat="1" ht="12.95" customHeight="1" x14ac:dyDescent="0.2">
      <c r="C364" s="71"/>
      <c r="D364" s="71"/>
    </row>
    <row r="365" spans="3:4" s="44" customFormat="1" ht="12.95" customHeight="1" x14ac:dyDescent="0.2">
      <c r="C365" s="71"/>
      <c r="D365" s="71"/>
    </row>
    <row r="366" spans="3:4" s="44" customFormat="1" ht="12.95" customHeight="1" x14ac:dyDescent="0.2">
      <c r="C366" s="71"/>
      <c r="D366" s="71"/>
    </row>
    <row r="367" spans="3:4" s="44" customFormat="1" ht="12.95" customHeight="1" x14ac:dyDescent="0.2">
      <c r="C367" s="71"/>
      <c r="D367" s="71"/>
    </row>
    <row r="368" spans="3:4" s="44" customFormat="1" ht="12.95" customHeight="1" x14ac:dyDescent="0.2">
      <c r="C368" s="71"/>
      <c r="D368" s="71"/>
    </row>
    <row r="369" spans="3:4" s="44" customFormat="1" ht="12.95" customHeight="1" x14ac:dyDescent="0.2">
      <c r="C369" s="71"/>
      <c r="D369" s="71"/>
    </row>
    <row r="370" spans="3:4" s="44" customFormat="1" ht="12.95" customHeight="1" x14ac:dyDescent="0.2">
      <c r="C370" s="71"/>
      <c r="D370" s="71"/>
    </row>
    <row r="371" spans="3:4" s="44" customFormat="1" ht="12.95" customHeight="1" x14ac:dyDescent="0.2">
      <c r="C371" s="71"/>
      <c r="D371" s="71"/>
    </row>
    <row r="372" spans="3:4" s="44" customFormat="1" ht="12.95" customHeight="1" x14ac:dyDescent="0.2">
      <c r="C372" s="71"/>
      <c r="D372" s="71"/>
    </row>
    <row r="373" spans="3:4" s="44" customFormat="1" ht="12.95" customHeight="1" x14ac:dyDescent="0.2">
      <c r="C373" s="71"/>
      <c r="D373" s="71"/>
    </row>
    <row r="374" spans="3:4" s="44" customFormat="1" ht="12.95" customHeight="1" x14ac:dyDescent="0.2">
      <c r="C374" s="71"/>
      <c r="D374" s="71"/>
    </row>
    <row r="375" spans="3:4" s="44" customFormat="1" ht="12.95" customHeight="1" x14ac:dyDescent="0.2">
      <c r="C375" s="71"/>
      <c r="D375" s="71"/>
    </row>
    <row r="376" spans="3:4" s="44" customFormat="1" ht="12.95" customHeight="1" x14ac:dyDescent="0.2">
      <c r="C376" s="71"/>
      <c r="D376" s="71"/>
    </row>
    <row r="377" spans="3:4" s="44" customFormat="1" ht="12.95" customHeight="1" x14ac:dyDescent="0.2">
      <c r="C377" s="71"/>
      <c r="D377" s="71"/>
    </row>
    <row r="378" spans="3:4" s="44" customFormat="1" ht="12.95" customHeight="1" x14ac:dyDescent="0.2">
      <c r="C378" s="71"/>
      <c r="D378" s="71"/>
    </row>
    <row r="379" spans="3:4" s="44" customFormat="1" ht="12.95" customHeight="1" x14ac:dyDescent="0.2">
      <c r="C379" s="71"/>
      <c r="D379" s="71"/>
    </row>
    <row r="380" spans="3:4" s="44" customFormat="1" ht="12.95" customHeight="1" x14ac:dyDescent="0.2">
      <c r="C380" s="71"/>
      <c r="D380" s="71"/>
    </row>
    <row r="381" spans="3:4" s="44" customFormat="1" ht="12.95" customHeight="1" x14ac:dyDescent="0.2">
      <c r="C381" s="71"/>
      <c r="D381" s="71"/>
    </row>
    <row r="382" spans="3:4" s="44" customFormat="1" ht="12.95" customHeight="1" x14ac:dyDescent="0.2">
      <c r="C382" s="71"/>
      <c r="D382" s="71"/>
    </row>
    <row r="383" spans="3:4" s="44" customFormat="1" ht="12.95" customHeight="1" x14ac:dyDescent="0.2">
      <c r="C383" s="71"/>
      <c r="D383" s="71"/>
    </row>
    <row r="384" spans="3:4" s="44" customFormat="1" ht="12.95" customHeight="1" x14ac:dyDescent="0.2">
      <c r="C384" s="71"/>
      <c r="D384" s="71"/>
    </row>
    <row r="385" spans="3:4" s="44" customFormat="1" ht="12.95" customHeight="1" x14ac:dyDescent="0.2">
      <c r="C385" s="71"/>
      <c r="D385" s="71"/>
    </row>
    <row r="386" spans="3:4" s="44" customFormat="1" ht="12.95" customHeight="1" x14ac:dyDescent="0.2">
      <c r="C386" s="71"/>
      <c r="D386" s="71"/>
    </row>
    <row r="387" spans="3:4" s="44" customFormat="1" ht="12.95" customHeight="1" x14ac:dyDescent="0.2">
      <c r="C387" s="71"/>
      <c r="D387" s="71"/>
    </row>
    <row r="388" spans="3:4" s="44" customFormat="1" ht="12.95" customHeight="1" x14ac:dyDescent="0.2">
      <c r="C388" s="71"/>
      <c r="D388" s="71"/>
    </row>
    <row r="389" spans="3:4" s="44" customFormat="1" ht="12.95" customHeight="1" x14ac:dyDescent="0.2">
      <c r="C389" s="71"/>
      <c r="D389" s="71"/>
    </row>
    <row r="390" spans="3:4" s="44" customFormat="1" ht="12.95" customHeight="1" x14ac:dyDescent="0.2">
      <c r="C390" s="71"/>
      <c r="D390" s="71"/>
    </row>
    <row r="391" spans="3:4" s="44" customFormat="1" ht="12.95" customHeight="1" x14ac:dyDescent="0.2">
      <c r="C391" s="71"/>
      <c r="D391" s="71"/>
    </row>
    <row r="392" spans="3:4" s="44" customFormat="1" ht="12.95" customHeight="1" x14ac:dyDescent="0.2">
      <c r="C392" s="71"/>
      <c r="D392" s="71"/>
    </row>
    <row r="393" spans="3:4" s="44" customFormat="1" ht="12.95" customHeight="1" x14ac:dyDescent="0.2">
      <c r="C393" s="71"/>
      <c r="D393" s="71"/>
    </row>
    <row r="394" spans="3:4" s="44" customFormat="1" ht="12.95" customHeight="1" x14ac:dyDescent="0.2">
      <c r="C394" s="71"/>
      <c r="D394" s="71"/>
    </row>
    <row r="395" spans="3:4" s="44" customFormat="1" ht="12.95" customHeight="1" x14ac:dyDescent="0.2">
      <c r="C395" s="71"/>
      <c r="D395" s="71"/>
    </row>
    <row r="396" spans="3:4" s="44" customFormat="1" ht="12.95" customHeight="1" x14ac:dyDescent="0.2">
      <c r="C396" s="71"/>
      <c r="D396" s="71"/>
    </row>
    <row r="397" spans="3:4" s="44" customFormat="1" ht="12.95" customHeight="1" x14ac:dyDescent="0.2">
      <c r="C397" s="71"/>
      <c r="D397" s="71"/>
    </row>
    <row r="398" spans="3:4" s="44" customFormat="1" ht="12.95" customHeight="1" x14ac:dyDescent="0.2">
      <c r="C398" s="71"/>
      <c r="D398" s="71"/>
    </row>
    <row r="399" spans="3:4" s="44" customFormat="1" ht="12.95" customHeight="1" x14ac:dyDescent="0.2">
      <c r="C399" s="71"/>
      <c r="D399" s="71"/>
    </row>
    <row r="400" spans="3:4" s="44" customFormat="1" ht="12.95" customHeight="1" x14ac:dyDescent="0.2">
      <c r="C400" s="71"/>
      <c r="D400" s="71"/>
    </row>
    <row r="401" spans="3:4" s="44" customFormat="1" ht="12.95" customHeight="1" x14ac:dyDescent="0.2">
      <c r="C401" s="71"/>
      <c r="D401" s="71"/>
    </row>
    <row r="402" spans="3:4" s="44" customFormat="1" ht="12.95" customHeight="1" x14ac:dyDescent="0.2">
      <c r="C402" s="71"/>
      <c r="D402" s="71"/>
    </row>
    <row r="403" spans="3:4" s="44" customFormat="1" ht="12.95" customHeight="1" x14ac:dyDescent="0.2">
      <c r="C403" s="71"/>
      <c r="D403" s="71"/>
    </row>
    <row r="404" spans="3:4" s="44" customFormat="1" ht="12.95" customHeight="1" x14ac:dyDescent="0.2">
      <c r="C404" s="71"/>
      <c r="D404" s="71"/>
    </row>
    <row r="405" spans="3:4" s="44" customFormat="1" ht="12.95" customHeight="1" x14ac:dyDescent="0.2">
      <c r="C405" s="71"/>
      <c r="D405" s="71"/>
    </row>
    <row r="406" spans="3:4" s="44" customFormat="1" ht="12.95" customHeight="1" x14ac:dyDescent="0.2">
      <c r="C406" s="71"/>
      <c r="D406" s="71"/>
    </row>
    <row r="407" spans="3:4" s="44" customFormat="1" ht="12.95" customHeight="1" x14ac:dyDescent="0.2">
      <c r="C407" s="71"/>
      <c r="D407" s="71"/>
    </row>
    <row r="408" spans="3:4" s="44" customFormat="1" ht="12.95" customHeight="1" x14ac:dyDescent="0.2">
      <c r="C408" s="71"/>
      <c r="D408" s="71"/>
    </row>
    <row r="409" spans="3:4" s="44" customFormat="1" ht="12.95" customHeight="1" x14ac:dyDescent="0.2">
      <c r="C409" s="71"/>
      <c r="D409" s="71"/>
    </row>
    <row r="410" spans="3:4" s="44" customFormat="1" ht="12.95" customHeight="1" x14ac:dyDescent="0.2">
      <c r="C410" s="71"/>
      <c r="D410" s="71"/>
    </row>
    <row r="411" spans="3:4" s="44" customFormat="1" ht="12.95" customHeight="1" x14ac:dyDescent="0.2">
      <c r="C411" s="71"/>
      <c r="D411" s="71"/>
    </row>
    <row r="412" spans="3:4" s="44" customFormat="1" ht="12.95" customHeight="1" x14ac:dyDescent="0.2">
      <c r="C412" s="71"/>
      <c r="D412" s="71"/>
    </row>
    <row r="413" spans="3:4" s="44" customFormat="1" ht="12.95" customHeight="1" x14ac:dyDescent="0.2">
      <c r="C413" s="71"/>
      <c r="D413" s="71"/>
    </row>
    <row r="414" spans="3:4" s="44" customFormat="1" ht="12.95" customHeight="1" x14ac:dyDescent="0.2">
      <c r="C414" s="71"/>
      <c r="D414" s="71"/>
    </row>
    <row r="415" spans="3:4" s="44" customFormat="1" ht="12.95" customHeight="1" x14ac:dyDescent="0.2">
      <c r="C415" s="71"/>
      <c r="D415" s="71"/>
    </row>
    <row r="416" spans="3:4" s="44" customFormat="1" ht="12.95" customHeight="1" x14ac:dyDescent="0.2">
      <c r="C416" s="71"/>
      <c r="D416" s="71"/>
    </row>
    <row r="417" spans="3:4" s="44" customFormat="1" ht="12.95" customHeight="1" x14ac:dyDescent="0.2">
      <c r="C417" s="71"/>
      <c r="D417" s="71"/>
    </row>
    <row r="418" spans="3:4" s="44" customFormat="1" ht="12.95" customHeight="1" x14ac:dyDescent="0.2">
      <c r="C418" s="71"/>
      <c r="D418" s="71"/>
    </row>
    <row r="419" spans="3:4" s="44" customFormat="1" ht="12.95" customHeight="1" x14ac:dyDescent="0.2">
      <c r="C419" s="71"/>
      <c r="D419" s="71"/>
    </row>
    <row r="420" spans="3:4" s="44" customFormat="1" ht="12.95" customHeight="1" x14ac:dyDescent="0.2">
      <c r="C420" s="71"/>
      <c r="D420" s="71"/>
    </row>
    <row r="421" spans="3:4" s="44" customFormat="1" ht="12.95" customHeight="1" x14ac:dyDescent="0.2">
      <c r="C421" s="71"/>
      <c r="D421" s="71"/>
    </row>
    <row r="422" spans="3:4" s="44" customFormat="1" ht="12.95" customHeight="1" x14ac:dyDescent="0.2">
      <c r="C422" s="71"/>
      <c r="D422" s="71"/>
    </row>
    <row r="423" spans="3:4" s="44" customFormat="1" ht="12.95" customHeight="1" x14ac:dyDescent="0.2">
      <c r="C423" s="71"/>
      <c r="D423" s="71"/>
    </row>
    <row r="424" spans="3:4" s="44" customFormat="1" ht="12.95" customHeight="1" x14ac:dyDescent="0.2">
      <c r="C424" s="71"/>
      <c r="D424" s="71"/>
    </row>
    <row r="425" spans="3:4" s="44" customFormat="1" ht="12.95" customHeight="1" x14ac:dyDescent="0.2">
      <c r="C425" s="71"/>
      <c r="D425" s="71"/>
    </row>
    <row r="426" spans="3:4" s="44" customFormat="1" ht="12.95" customHeight="1" x14ac:dyDescent="0.2">
      <c r="C426" s="71"/>
      <c r="D426" s="71"/>
    </row>
    <row r="427" spans="3:4" s="44" customFormat="1" ht="12.95" customHeight="1" x14ac:dyDescent="0.2">
      <c r="C427" s="71"/>
      <c r="D427" s="71"/>
    </row>
    <row r="428" spans="3:4" s="44" customFormat="1" ht="12.95" customHeight="1" x14ac:dyDescent="0.2">
      <c r="C428" s="71"/>
      <c r="D428" s="71"/>
    </row>
    <row r="429" spans="3:4" s="44" customFormat="1" ht="12.95" customHeight="1" x14ac:dyDescent="0.2">
      <c r="C429" s="71"/>
      <c r="D429" s="71"/>
    </row>
    <row r="430" spans="3:4" s="44" customFormat="1" ht="12.95" customHeight="1" x14ac:dyDescent="0.2">
      <c r="C430" s="71"/>
      <c r="D430" s="71"/>
    </row>
    <row r="431" spans="3:4" s="44" customFormat="1" ht="12.95" customHeight="1" x14ac:dyDescent="0.2">
      <c r="C431" s="71"/>
      <c r="D431" s="71"/>
    </row>
    <row r="432" spans="3:4" s="44" customFormat="1" ht="12.95" customHeight="1" x14ac:dyDescent="0.2">
      <c r="C432" s="71"/>
      <c r="D432" s="71"/>
    </row>
    <row r="433" spans="3:4" s="44" customFormat="1" ht="12.95" customHeight="1" x14ac:dyDescent="0.2">
      <c r="C433" s="71"/>
      <c r="D433" s="71"/>
    </row>
    <row r="434" spans="3:4" s="44" customFormat="1" ht="12.95" customHeight="1" x14ac:dyDescent="0.2">
      <c r="C434" s="71"/>
      <c r="D434" s="71"/>
    </row>
    <row r="435" spans="3:4" s="44" customFormat="1" ht="12.95" customHeight="1" x14ac:dyDescent="0.2">
      <c r="C435" s="71"/>
      <c r="D435" s="71"/>
    </row>
    <row r="436" spans="3:4" s="44" customFormat="1" ht="12.95" customHeight="1" x14ac:dyDescent="0.2">
      <c r="C436" s="71"/>
      <c r="D436" s="71"/>
    </row>
    <row r="437" spans="3:4" s="44" customFormat="1" ht="12.95" customHeight="1" x14ac:dyDescent="0.2">
      <c r="C437" s="71"/>
      <c r="D437" s="71"/>
    </row>
    <row r="438" spans="3:4" s="44" customFormat="1" ht="12.95" customHeight="1" x14ac:dyDescent="0.2">
      <c r="C438" s="71"/>
      <c r="D438" s="71"/>
    </row>
    <row r="439" spans="3:4" s="44" customFormat="1" ht="12.95" customHeight="1" x14ac:dyDescent="0.2">
      <c r="C439" s="71"/>
      <c r="D439" s="71"/>
    </row>
    <row r="440" spans="3:4" s="44" customFormat="1" ht="12.95" customHeight="1" x14ac:dyDescent="0.2">
      <c r="C440" s="71"/>
      <c r="D440" s="71"/>
    </row>
    <row r="441" spans="3:4" s="44" customFormat="1" ht="12.95" customHeight="1" x14ac:dyDescent="0.2">
      <c r="C441" s="71"/>
      <c r="D441" s="71"/>
    </row>
    <row r="442" spans="3:4" s="44" customFormat="1" ht="12.95" customHeight="1" x14ac:dyDescent="0.2">
      <c r="C442" s="71"/>
      <c r="D442" s="71"/>
    </row>
    <row r="443" spans="3:4" s="44" customFormat="1" ht="12.95" customHeight="1" x14ac:dyDescent="0.2">
      <c r="C443" s="71"/>
      <c r="D443" s="71"/>
    </row>
    <row r="444" spans="3:4" s="44" customFormat="1" ht="12.95" customHeight="1" x14ac:dyDescent="0.2">
      <c r="C444" s="71"/>
      <c r="D444" s="71"/>
    </row>
    <row r="445" spans="3:4" s="44" customFormat="1" ht="12.95" customHeight="1" x14ac:dyDescent="0.2">
      <c r="C445" s="71"/>
      <c r="D445" s="71"/>
    </row>
    <row r="446" spans="3:4" s="44" customFormat="1" ht="12.95" customHeight="1" x14ac:dyDescent="0.2">
      <c r="C446" s="71"/>
      <c r="D446" s="71"/>
    </row>
    <row r="447" spans="3:4" s="44" customFormat="1" ht="12.95" customHeight="1" x14ac:dyDescent="0.2">
      <c r="C447" s="71"/>
      <c r="D447" s="71"/>
    </row>
    <row r="448" spans="3:4" s="44" customFormat="1" ht="12.95" customHeight="1" x14ac:dyDescent="0.2">
      <c r="C448" s="71"/>
      <c r="D448" s="71"/>
    </row>
    <row r="449" spans="3:4" s="44" customFormat="1" ht="12.95" customHeight="1" x14ac:dyDescent="0.2">
      <c r="C449" s="71"/>
      <c r="D449" s="71"/>
    </row>
    <row r="450" spans="3:4" s="44" customFormat="1" ht="12.95" customHeight="1" x14ac:dyDescent="0.2">
      <c r="C450" s="71"/>
      <c r="D450" s="71"/>
    </row>
    <row r="451" spans="3:4" s="44" customFormat="1" ht="12.95" customHeight="1" x14ac:dyDescent="0.2">
      <c r="C451" s="71"/>
      <c r="D451" s="71"/>
    </row>
    <row r="452" spans="3:4" s="44" customFormat="1" ht="12.95" customHeight="1" x14ac:dyDescent="0.2">
      <c r="C452" s="71"/>
      <c r="D452" s="71"/>
    </row>
    <row r="453" spans="3:4" s="44" customFormat="1" ht="12.95" customHeight="1" x14ac:dyDescent="0.2">
      <c r="C453" s="71"/>
      <c r="D453" s="71"/>
    </row>
    <row r="454" spans="3:4" s="44" customFormat="1" ht="12.95" customHeight="1" x14ac:dyDescent="0.2">
      <c r="C454" s="71"/>
      <c r="D454" s="71"/>
    </row>
    <row r="455" spans="3:4" s="44" customFormat="1" ht="12.95" customHeight="1" x14ac:dyDescent="0.2">
      <c r="C455" s="71"/>
      <c r="D455" s="71"/>
    </row>
    <row r="456" spans="3:4" s="44" customFormat="1" ht="12.95" customHeight="1" x14ac:dyDescent="0.2">
      <c r="C456" s="71"/>
      <c r="D456" s="71"/>
    </row>
    <row r="457" spans="3:4" s="44" customFormat="1" ht="12.95" customHeight="1" x14ac:dyDescent="0.2">
      <c r="C457" s="71"/>
      <c r="D457" s="71"/>
    </row>
    <row r="458" spans="3:4" s="44" customFormat="1" ht="12.95" customHeight="1" x14ac:dyDescent="0.2">
      <c r="C458" s="71"/>
      <c r="D458" s="71"/>
    </row>
    <row r="459" spans="3:4" s="44" customFormat="1" ht="12.95" customHeight="1" x14ac:dyDescent="0.2">
      <c r="C459" s="71"/>
      <c r="D459" s="71"/>
    </row>
    <row r="460" spans="3:4" s="44" customFormat="1" ht="12.95" customHeight="1" x14ac:dyDescent="0.2">
      <c r="C460" s="71"/>
      <c r="D460" s="71"/>
    </row>
    <row r="461" spans="3:4" s="44" customFormat="1" ht="12.95" customHeight="1" x14ac:dyDescent="0.2">
      <c r="C461" s="71"/>
      <c r="D461" s="71"/>
    </row>
    <row r="462" spans="3:4" s="44" customFormat="1" ht="12.95" customHeight="1" x14ac:dyDescent="0.2">
      <c r="C462" s="71"/>
      <c r="D462" s="71"/>
    </row>
    <row r="463" spans="3:4" s="44" customFormat="1" ht="12.95" customHeight="1" x14ac:dyDescent="0.2">
      <c r="C463" s="71"/>
      <c r="D463" s="71"/>
    </row>
    <row r="464" spans="3:4" s="44" customFormat="1" ht="12.95" customHeight="1" x14ac:dyDescent="0.2">
      <c r="C464" s="71"/>
      <c r="D464" s="71"/>
    </row>
    <row r="465" spans="3:4" s="44" customFormat="1" ht="12.95" customHeight="1" x14ac:dyDescent="0.2">
      <c r="C465" s="71"/>
      <c r="D465" s="71"/>
    </row>
    <row r="466" spans="3:4" s="44" customFormat="1" ht="12.95" customHeight="1" x14ac:dyDescent="0.2">
      <c r="C466" s="71"/>
      <c r="D466" s="71"/>
    </row>
    <row r="467" spans="3:4" s="44" customFormat="1" ht="12.95" customHeight="1" x14ac:dyDescent="0.2">
      <c r="C467" s="71"/>
      <c r="D467" s="71"/>
    </row>
    <row r="468" spans="3:4" s="44" customFormat="1" ht="12.95" customHeight="1" x14ac:dyDescent="0.2">
      <c r="C468" s="71"/>
      <c r="D468" s="71"/>
    </row>
    <row r="469" spans="3:4" s="44" customFormat="1" ht="12.95" customHeight="1" x14ac:dyDescent="0.2">
      <c r="C469" s="71"/>
      <c r="D469" s="71"/>
    </row>
    <row r="470" spans="3:4" s="44" customFormat="1" ht="12.95" customHeight="1" x14ac:dyDescent="0.2">
      <c r="C470" s="71"/>
      <c r="D470" s="71"/>
    </row>
    <row r="471" spans="3:4" s="44" customFormat="1" ht="12.95" customHeight="1" x14ac:dyDescent="0.2">
      <c r="C471" s="71"/>
      <c r="D471" s="71"/>
    </row>
    <row r="472" spans="3:4" s="44" customFormat="1" ht="12.95" customHeight="1" x14ac:dyDescent="0.2">
      <c r="C472" s="71"/>
      <c r="D472" s="71"/>
    </row>
    <row r="473" spans="3:4" s="44" customFormat="1" ht="12.95" customHeight="1" x14ac:dyDescent="0.2">
      <c r="C473" s="71"/>
      <c r="D473" s="71"/>
    </row>
    <row r="474" spans="3:4" s="44" customFormat="1" ht="12.95" customHeight="1" x14ac:dyDescent="0.2">
      <c r="C474" s="71"/>
      <c r="D474" s="71"/>
    </row>
    <row r="475" spans="3:4" s="44" customFormat="1" ht="12.95" customHeight="1" x14ac:dyDescent="0.2">
      <c r="C475" s="71"/>
      <c r="D475" s="71"/>
    </row>
    <row r="476" spans="3:4" s="44" customFormat="1" ht="12.95" customHeight="1" x14ac:dyDescent="0.2">
      <c r="C476" s="71"/>
      <c r="D476" s="71"/>
    </row>
    <row r="477" spans="3:4" s="44" customFormat="1" ht="12.95" customHeight="1" x14ac:dyDescent="0.2">
      <c r="C477" s="71"/>
      <c r="D477" s="71"/>
    </row>
    <row r="478" spans="3:4" s="44" customFormat="1" ht="12.95" customHeight="1" x14ac:dyDescent="0.2">
      <c r="C478" s="71"/>
      <c r="D478" s="71"/>
    </row>
    <row r="479" spans="3:4" s="44" customFormat="1" ht="12.95" customHeight="1" x14ac:dyDescent="0.2">
      <c r="C479" s="71"/>
      <c r="D479" s="71"/>
    </row>
    <row r="480" spans="3:4" s="44" customFormat="1" ht="12.95" customHeight="1" x14ac:dyDescent="0.2">
      <c r="C480" s="71"/>
      <c r="D480" s="71"/>
    </row>
    <row r="481" spans="3:4" s="44" customFormat="1" ht="12.95" customHeight="1" x14ac:dyDescent="0.2">
      <c r="C481" s="71"/>
      <c r="D481" s="71"/>
    </row>
    <row r="482" spans="3:4" s="44" customFormat="1" ht="12.95" customHeight="1" x14ac:dyDescent="0.2">
      <c r="C482" s="71"/>
      <c r="D482" s="71"/>
    </row>
    <row r="483" spans="3:4" s="44" customFormat="1" ht="12.95" customHeight="1" x14ac:dyDescent="0.2">
      <c r="C483" s="71"/>
      <c r="D483" s="71"/>
    </row>
    <row r="484" spans="3:4" s="44" customFormat="1" ht="12.95" customHeight="1" x14ac:dyDescent="0.2">
      <c r="C484" s="71"/>
      <c r="D484" s="71"/>
    </row>
    <row r="485" spans="3:4" s="44" customFormat="1" ht="12.95" customHeight="1" x14ac:dyDescent="0.2">
      <c r="C485" s="71"/>
      <c r="D485" s="71"/>
    </row>
    <row r="486" spans="3:4" s="44" customFormat="1" ht="12.95" customHeight="1" x14ac:dyDescent="0.2">
      <c r="C486" s="71"/>
      <c r="D486" s="71"/>
    </row>
    <row r="487" spans="3:4" s="44" customFormat="1" ht="12.95" customHeight="1" x14ac:dyDescent="0.2">
      <c r="C487" s="71"/>
      <c r="D487" s="71"/>
    </row>
    <row r="488" spans="3:4" s="44" customFormat="1" ht="12.95" customHeight="1" x14ac:dyDescent="0.2">
      <c r="C488" s="71"/>
      <c r="D488" s="71"/>
    </row>
    <row r="489" spans="3:4" s="44" customFormat="1" ht="12.95" customHeight="1" x14ac:dyDescent="0.2">
      <c r="C489" s="71"/>
      <c r="D489" s="71"/>
    </row>
    <row r="490" spans="3:4" s="44" customFormat="1" ht="12.95" customHeight="1" x14ac:dyDescent="0.2">
      <c r="C490" s="71"/>
      <c r="D490" s="71"/>
    </row>
    <row r="491" spans="3:4" s="44" customFormat="1" ht="12.95" customHeight="1" x14ac:dyDescent="0.2">
      <c r="C491" s="71"/>
      <c r="D491" s="71"/>
    </row>
    <row r="492" spans="3:4" s="44" customFormat="1" ht="12.95" customHeight="1" x14ac:dyDescent="0.2">
      <c r="C492" s="71"/>
      <c r="D492" s="71"/>
    </row>
    <row r="493" spans="3:4" s="44" customFormat="1" ht="12.95" customHeight="1" x14ac:dyDescent="0.2">
      <c r="C493" s="71"/>
      <c r="D493" s="71"/>
    </row>
    <row r="494" spans="3:4" s="44" customFormat="1" ht="12.95" customHeight="1" x14ac:dyDescent="0.2">
      <c r="C494" s="71"/>
      <c r="D494" s="71"/>
    </row>
    <row r="495" spans="3:4" s="44" customFormat="1" ht="12.95" customHeight="1" x14ac:dyDescent="0.2">
      <c r="C495" s="71"/>
      <c r="D495" s="71"/>
    </row>
    <row r="496" spans="3:4" s="44" customFormat="1" ht="12.95" customHeight="1" x14ac:dyDescent="0.2">
      <c r="C496" s="71"/>
      <c r="D496" s="71"/>
    </row>
    <row r="497" spans="3:4" s="44" customFormat="1" ht="12.95" customHeight="1" x14ac:dyDescent="0.2">
      <c r="C497" s="71"/>
      <c r="D497" s="71"/>
    </row>
    <row r="498" spans="3:4" s="44" customFormat="1" ht="12.95" customHeight="1" x14ac:dyDescent="0.2">
      <c r="C498" s="71"/>
      <c r="D498" s="71"/>
    </row>
    <row r="499" spans="3:4" s="44" customFormat="1" ht="12.95" customHeight="1" x14ac:dyDescent="0.2">
      <c r="C499" s="71"/>
      <c r="D499" s="71"/>
    </row>
    <row r="500" spans="3:4" s="44" customFormat="1" ht="12.95" customHeight="1" x14ac:dyDescent="0.2">
      <c r="C500" s="71"/>
      <c r="D500" s="71"/>
    </row>
    <row r="501" spans="3:4" s="44" customFormat="1" ht="12.95" customHeight="1" x14ac:dyDescent="0.2">
      <c r="C501" s="71"/>
      <c r="D501" s="71"/>
    </row>
    <row r="502" spans="3:4" s="44" customFormat="1" ht="12.95" customHeight="1" x14ac:dyDescent="0.2">
      <c r="C502" s="71"/>
      <c r="D502" s="71"/>
    </row>
    <row r="503" spans="3:4" s="44" customFormat="1" ht="12.95" customHeight="1" x14ac:dyDescent="0.2">
      <c r="C503" s="71"/>
      <c r="D503" s="71"/>
    </row>
    <row r="504" spans="3:4" s="44" customFormat="1" ht="12.95" customHeight="1" x14ac:dyDescent="0.2">
      <c r="C504" s="71"/>
      <c r="D504" s="71"/>
    </row>
    <row r="505" spans="3:4" s="44" customFormat="1" ht="12.95" customHeight="1" x14ac:dyDescent="0.2">
      <c r="C505" s="71"/>
      <c r="D505" s="71"/>
    </row>
    <row r="506" spans="3:4" s="44" customFormat="1" ht="12.95" customHeight="1" x14ac:dyDescent="0.2">
      <c r="C506" s="71"/>
      <c r="D506" s="71"/>
    </row>
    <row r="507" spans="3:4" s="44" customFormat="1" ht="12.95" customHeight="1" x14ac:dyDescent="0.2">
      <c r="C507" s="71"/>
      <c r="D507" s="71"/>
    </row>
    <row r="508" spans="3:4" s="44" customFormat="1" ht="12.95" customHeight="1" x14ac:dyDescent="0.2">
      <c r="C508" s="71"/>
      <c r="D508" s="71"/>
    </row>
    <row r="509" spans="3:4" s="44" customFormat="1" ht="12.95" customHeight="1" x14ac:dyDescent="0.2">
      <c r="C509" s="71"/>
      <c r="D509" s="71"/>
    </row>
    <row r="510" spans="3:4" s="44" customFormat="1" ht="12.95" customHeight="1" x14ac:dyDescent="0.2">
      <c r="C510" s="71"/>
      <c r="D510" s="71"/>
    </row>
    <row r="511" spans="3:4" s="44" customFormat="1" ht="12.95" customHeight="1" x14ac:dyDescent="0.2">
      <c r="C511" s="71"/>
      <c r="D511" s="71"/>
    </row>
    <row r="512" spans="3:4" s="44" customFormat="1" ht="12.95" customHeight="1" x14ac:dyDescent="0.2">
      <c r="C512" s="71"/>
      <c r="D512" s="71"/>
    </row>
    <row r="513" spans="3:4" s="44" customFormat="1" ht="12.95" customHeight="1" x14ac:dyDescent="0.2">
      <c r="C513" s="71"/>
      <c r="D513" s="71"/>
    </row>
    <row r="514" spans="3:4" s="44" customFormat="1" ht="12.95" customHeight="1" x14ac:dyDescent="0.2">
      <c r="C514" s="71"/>
      <c r="D514" s="71"/>
    </row>
    <row r="515" spans="3:4" s="44" customFormat="1" ht="12.95" customHeight="1" x14ac:dyDescent="0.2">
      <c r="C515" s="71"/>
      <c r="D515" s="71"/>
    </row>
    <row r="516" spans="3:4" s="44" customFormat="1" ht="12.95" customHeight="1" x14ac:dyDescent="0.2">
      <c r="C516" s="71"/>
      <c r="D516" s="71"/>
    </row>
    <row r="517" spans="3:4" s="44" customFormat="1" ht="12.95" customHeight="1" x14ac:dyDescent="0.2">
      <c r="C517" s="71"/>
      <c r="D517" s="71"/>
    </row>
    <row r="518" spans="3:4" s="44" customFormat="1" ht="12.95" customHeight="1" x14ac:dyDescent="0.2">
      <c r="C518" s="71"/>
      <c r="D518" s="71"/>
    </row>
    <row r="519" spans="3:4" s="44" customFormat="1" ht="12.95" customHeight="1" x14ac:dyDescent="0.2">
      <c r="C519" s="71"/>
      <c r="D519" s="71"/>
    </row>
    <row r="520" spans="3:4" s="44" customFormat="1" ht="12.95" customHeight="1" x14ac:dyDescent="0.2">
      <c r="C520" s="71"/>
      <c r="D520" s="71"/>
    </row>
    <row r="521" spans="3:4" s="44" customFormat="1" ht="12.95" customHeight="1" x14ac:dyDescent="0.2">
      <c r="C521" s="71"/>
      <c r="D521" s="71"/>
    </row>
    <row r="522" spans="3:4" s="44" customFormat="1" ht="12.95" customHeight="1" x14ac:dyDescent="0.2">
      <c r="C522" s="71"/>
      <c r="D522" s="71"/>
    </row>
    <row r="523" spans="3:4" s="44" customFormat="1" ht="12.95" customHeight="1" x14ac:dyDescent="0.2">
      <c r="C523" s="71"/>
      <c r="D523" s="71"/>
    </row>
    <row r="524" spans="3:4" s="44" customFormat="1" ht="12.95" customHeight="1" x14ac:dyDescent="0.2">
      <c r="C524" s="71"/>
      <c r="D524" s="71"/>
    </row>
    <row r="525" spans="3:4" s="44" customFormat="1" ht="12.95" customHeight="1" x14ac:dyDescent="0.2">
      <c r="C525" s="71"/>
      <c r="D525" s="71"/>
    </row>
    <row r="526" spans="3:4" s="44" customFormat="1" ht="12.95" customHeight="1" x14ac:dyDescent="0.2">
      <c r="C526" s="71"/>
      <c r="D526" s="71"/>
    </row>
    <row r="527" spans="3:4" s="44" customFormat="1" ht="12.95" customHeight="1" x14ac:dyDescent="0.2">
      <c r="C527" s="71"/>
      <c r="D527" s="71"/>
    </row>
    <row r="528" spans="3:4" s="44" customFormat="1" ht="12.95" customHeight="1" x14ac:dyDescent="0.2">
      <c r="C528" s="71"/>
      <c r="D528" s="71"/>
    </row>
    <row r="529" spans="3:4" s="44" customFormat="1" ht="12.95" customHeight="1" x14ac:dyDescent="0.2">
      <c r="C529" s="71"/>
      <c r="D529" s="71"/>
    </row>
    <row r="530" spans="3:4" s="44" customFormat="1" ht="12.95" customHeight="1" x14ac:dyDescent="0.2">
      <c r="C530" s="71"/>
      <c r="D530" s="71"/>
    </row>
    <row r="531" spans="3:4" s="44" customFormat="1" ht="12.95" customHeight="1" x14ac:dyDescent="0.2">
      <c r="C531" s="71"/>
      <c r="D531" s="71"/>
    </row>
    <row r="532" spans="3:4" s="44" customFormat="1" ht="12.95" customHeight="1" x14ac:dyDescent="0.2">
      <c r="C532" s="71"/>
      <c r="D532" s="71"/>
    </row>
    <row r="533" spans="3:4" s="44" customFormat="1" ht="12.95" customHeight="1" x14ac:dyDescent="0.2">
      <c r="C533" s="71"/>
      <c r="D533" s="71"/>
    </row>
    <row r="534" spans="3:4" s="44" customFormat="1" ht="12.95" customHeight="1" x14ac:dyDescent="0.2">
      <c r="C534" s="71"/>
      <c r="D534" s="71"/>
    </row>
    <row r="535" spans="3:4" s="44" customFormat="1" ht="12.95" customHeight="1" x14ac:dyDescent="0.2">
      <c r="C535" s="71"/>
      <c r="D535" s="71"/>
    </row>
    <row r="536" spans="3:4" s="44" customFormat="1" ht="12.95" customHeight="1" x14ac:dyDescent="0.2">
      <c r="C536" s="71"/>
      <c r="D536" s="71"/>
    </row>
    <row r="537" spans="3:4" s="44" customFormat="1" ht="12.95" customHeight="1" x14ac:dyDescent="0.2">
      <c r="C537" s="71"/>
      <c r="D537" s="71"/>
    </row>
    <row r="538" spans="3:4" s="44" customFormat="1" ht="12.95" customHeight="1" x14ac:dyDescent="0.2">
      <c r="C538" s="71"/>
      <c r="D538" s="71"/>
    </row>
    <row r="539" spans="3:4" s="44" customFormat="1" ht="12.95" customHeight="1" x14ac:dyDescent="0.2">
      <c r="C539" s="71"/>
      <c r="D539" s="71"/>
    </row>
    <row r="540" spans="3:4" s="44" customFormat="1" ht="12.95" customHeight="1" x14ac:dyDescent="0.2">
      <c r="C540" s="71"/>
      <c r="D540" s="71"/>
    </row>
    <row r="541" spans="3:4" s="44" customFormat="1" ht="12.95" customHeight="1" x14ac:dyDescent="0.2">
      <c r="C541" s="71"/>
      <c r="D541" s="71"/>
    </row>
    <row r="542" spans="3:4" s="44" customFormat="1" ht="12.95" customHeight="1" x14ac:dyDescent="0.2">
      <c r="C542" s="71"/>
      <c r="D542" s="71"/>
    </row>
    <row r="543" spans="3:4" s="44" customFormat="1" ht="12.95" customHeight="1" x14ac:dyDescent="0.2">
      <c r="C543" s="71"/>
      <c r="D543" s="71"/>
    </row>
    <row r="544" spans="3:4" s="44" customFormat="1" ht="12.95" customHeight="1" x14ac:dyDescent="0.2">
      <c r="C544" s="71"/>
      <c r="D544" s="71"/>
    </row>
    <row r="545" spans="3:4" s="44" customFormat="1" ht="12.95" customHeight="1" x14ac:dyDescent="0.2">
      <c r="C545" s="71"/>
      <c r="D545" s="71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4:D34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42</v>
      </c>
    </row>
    <row r="2" spans="1:5" x14ac:dyDescent="0.2">
      <c r="A2" t="s">
        <v>24</v>
      </c>
      <c r="B2" s="29" t="s">
        <v>40</v>
      </c>
      <c r="C2" s="30" t="s">
        <v>41</v>
      </c>
      <c r="D2" s="3"/>
    </row>
    <row r="3" spans="1:5" ht="13.5" thickBot="1" x14ac:dyDescent="0.25">
      <c r="C3" s="31" t="s">
        <v>43</v>
      </c>
      <c r="D3" s="31">
        <v>0.61688909999999997</v>
      </c>
      <c r="E3" s="31" t="s">
        <v>44</v>
      </c>
    </row>
    <row r="4" spans="1:5" ht="13.5" thickBot="1" x14ac:dyDescent="0.25">
      <c r="A4" s="5" t="s">
        <v>0</v>
      </c>
      <c r="C4" s="27">
        <v>29334.25</v>
      </c>
      <c r="D4" s="32">
        <v>0.307</v>
      </c>
    </row>
    <row r="6" spans="1:5" x14ac:dyDescent="0.2">
      <c r="A6" s="5" t="s">
        <v>1</v>
      </c>
    </row>
    <row r="7" spans="1:5" x14ac:dyDescent="0.2">
      <c r="A7" t="s">
        <v>2</v>
      </c>
      <c r="C7" s="24">
        <v>47954.68</v>
      </c>
    </row>
    <row r="8" spans="1:5" x14ac:dyDescent="0.2">
      <c r="A8" t="s">
        <v>3</v>
      </c>
      <c r="C8" s="24">
        <v>0.61687999999999998</v>
      </c>
      <c r="D8" s="30" t="s">
        <v>41</v>
      </c>
    </row>
    <row r="9" spans="1:5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5" x14ac:dyDescent="0.2">
      <c r="A11" s="10" t="s">
        <v>15</v>
      </c>
      <c r="B11" s="10"/>
      <c r="C11" s="10">
        <f>INTERCEPT(G21:G998,F21:F998)</f>
        <v>1.2279036983277574E-3</v>
      </c>
      <c r="D11" s="3"/>
      <c r="E11" s="10"/>
    </row>
    <row r="12" spans="1:5" x14ac:dyDescent="0.2">
      <c r="A12" s="10" t="s">
        <v>16</v>
      </c>
      <c r="B12" s="10"/>
      <c r="C12" s="10">
        <f>SLOPE(G21:G998,F21:F998)</f>
        <v>8.7394130161635359E-7</v>
      </c>
      <c r="D12" s="3"/>
      <c r="E12" s="10"/>
    </row>
    <row r="13" spans="1:5" x14ac:dyDescent="0.2">
      <c r="A13" s="10" t="s">
        <v>19</v>
      </c>
      <c r="B13" s="10"/>
      <c r="C13" s="3" t="s">
        <v>13</v>
      </c>
      <c r="D13" s="3"/>
      <c r="E13" s="10"/>
    </row>
    <row r="14" spans="1:5" x14ac:dyDescent="0.2">
      <c r="A14" s="10"/>
      <c r="B14" s="10"/>
      <c r="C14" s="10"/>
      <c r="D14" s="10"/>
      <c r="E14" s="10"/>
    </row>
    <row r="15" spans="1:5" x14ac:dyDescent="0.2">
      <c r="A15" s="12" t="s">
        <v>17</v>
      </c>
      <c r="B15" s="10"/>
      <c r="C15" s="13">
        <f>(C7+C11)+(C8+C12)*INT(MAX(F21:F3533))</f>
        <v>56701.435139517416</v>
      </c>
      <c r="D15" s="14" t="s">
        <v>33</v>
      </c>
      <c r="E15" s="15">
        <f ca="1">TODAY()+15018.5-B9/24</f>
        <v>60322.5</v>
      </c>
    </row>
    <row r="16" spans="1:5" x14ac:dyDescent="0.2">
      <c r="A16" s="16" t="s">
        <v>4</v>
      </c>
      <c r="B16" s="10"/>
      <c r="C16" s="17">
        <f>+C8+C12</f>
        <v>0.61688087394130164</v>
      </c>
      <c r="D16" s="14" t="s">
        <v>34</v>
      </c>
      <c r="E16" s="15">
        <f ca="1">ROUND(2*(E15-C15)/C16,0)/2+1</f>
        <v>5871</v>
      </c>
    </row>
    <row r="17" spans="1:17" ht="13.5" thickBot="1" x14ac:dyDescent="0.25">
      <c r="A17" s="14" t="s">
        <v>30</v>
      </c>
      <c r="B17" s="10"/>
      <c r="C17" s="10">
        <f>COUNT(C21:C2191)</f>
        <v>13</v>
      </c>
      <c r="D17" s="14" t="s">
        <v>35</v>
      </c>
      <c r="E17" s="18">
        <f ca="1">+C15+C16*E16-15018.5-C9/24</f>
        <v>45304.309417093464</v>
      </c>
    </row>
    <row r="18" spans="1:17" ht="14.25" thickTop="1" thickBot="1" x14ac:dyDescent="0.25">
      <c r="A18" s="16" t="s">
        <v>5</v>
      </c>
      <c r="B18" s="10"/>
      <c r="C18" s="19">
        <f>+C15</f>
        <v>56701.435139517416</v>
      </c>
      <c r="D18" s="20">
        <f>+C16</f>
        <v>0.61688087394130164</v>
      </c>
      <c r="E18" s="21" t="s">
        <v>36</v>
      </c>
    </row>
    <row r="19" spans="1:17" ht="13.5" thickTop="1" x14ac:dyDescent="0.2">
      <c r="G19">
        <v>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29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2" t="s">
        <v>39</v>
      </c>
      <c r="C21" s="8">
        <v>29334.25</v>
      </c>
      <c r="D21" s="8"/>
      <c r="E21">
        <f t="shared" ref="E21:E31" si="0">+(C21-C$7)/C$8</f>
        <v>-30184.849565555702</v>
      </c>
      <c r="F21">
        <f>ROUND(2*E21,0)/2</f>
        <v>-30185</v>
      </c>
      <c r="H21" s="25"/>
      <c r="Q21" s="2">
        <f t="shared" ref="Q21:Q31" si="1">+C21-15018.5</f>
        <v>14315.75</v>
      </c>
    </row>
    <row r="22" spans="1:17" x14ac:dyDescent="0.2">
      <c r="A22" s="22" t="s">
        <v>45</v>
      </c>
      <c r="C22" s="8">
        <v>49070.614999999998</v>
      </c>
      <c r="D22" s="8"/>
      <c r="E22">
        <f t="shared" si="0"/>
        <v>1808.9985086240399</v>
      </c>
      <c r="F22">
        <f t="shared" ref="F22:F33" si="2">ROUND(2*E22,0)/2</f>
        <v>1809</v>
      </c>
      <c r="G22">
        <f>+C22-(C$7+F22*C$8)</f>
        <v>-9.1999999858671799E-4</v>
      </c>
      <c r="H22">
        <f>+G22</f>
        <v>-9.1999999858671799E-4</v>
      </c>
      <c r="O22">
        <f t="shared" ref="O22:O31" si="3">+C$11+C$12*$F22</f>
        <v>2.808863512951741E-3</v>
      </c>
      <c r="Q22" s="2">
        <f t="shared" si="1"/>
        <v>34052.114999999998</v>
      </c>
    </row>
    <row r="23" spans="1:17" x14ac:dyDescent="0.2">
      <c r="A23" s="22" t="s">
        <v>45</v>
      </c>
      <c r="C23" s="8">
        <v>49070.616999999998</v>
      </c>
      <c r="D23" s="8"/>
      <c r="E23">
        <f t="shared" si="0"/>
        <v>1809.0017507456848</v>
      </c>
      <c r="F23">
        <f t="shared" si="2"/>
        <v>1809</v>
      </c>
      <c r="G23">
        <f t="shared" ref="G23:G31" si="4">+C23-(C$7+F23*C$8)</f>
        <v>1.0800000018207356E-3</v>
      </c>
      <c r="H23">
        <f>+G23</f>
        <v>1.0800000018207356E-3</v>
      </c>
      <c r="O23">
        <f t="shared" si="3"/>
        <v>2.808863512951741E-3</v>
      </c>
      <c r="Q23" s="2">
        <f t="shared" si="1"/>
        <v>34052.116999999998</v>
      </c>
    </row>
    <row r="24" spans="1:17" x14ac:dyDescent="0.2">
      <c r="A24" s="22" t="s">
        <v>45</v>
      </c>
      <c r="C24" s="8">
        <v>49648.949000000001</v>
      </c>
      <c r="D24" s="8"/>
      <c r="E24">
        <f t="shared" si="0"/>
        <v>2746.5130981714437</v>
      </c>
      <c r="F24">
        <f t="shared" si="2"/>
        <v>2746.5</v>
      </c>
      <c r="G24">
        <f t="shared" si="4"/>
        <v>8.0799999996088445E-3</v>
      </c>
      <c r="H24">
        <f>+G24</f>
        <v>8.0799999996088445E-3</v>
      </c>
      <c r="O24">
        <f t="shared" si="3"/>
        <v>3.6281834832170724E-3</v>
      </c>
      <c r="Q24" s="2">
        <f t="shared" si="1"/>
        <v>34630.449000000001</v>
      </c>
    </row>
    <row r="25" spans="1:17" x14ac:dyDescent="0.2">
      <c r="A25" s="22" t="s">
        <v>45</v>
      </c>
      <c r="C25" s="8">
        <v>49648.950100000002</v>
      </c>
      <c r="D25" s="8"/>
      <c r="E25">
        <f t="shared" si="0"/>
        <v>2746.5148813383503</v>
      </c>
      <c r="F25">
        <f t="shared" si="2"/>
        <v>2746.5</v>
      </c>
      <c r="G25">
        <f t="shared" si="4"/>
        <v>9.1800000009243377E-3</v>
      </c>
      <c r="H25">
        <f>+G25</f>
        <v>9.1800000009243377E-3</v>
      </c>
      <c r="O25">
        <f t="shared" si="3"/>
        <v>3.6281834832170724E-3</v>
      </c>
      <c r="Q25" s="2">
        <f t="shared" si="1"/>
        <v>34630.450100000002</v>
      </c>
    </row>
    <row r="26" spans="1:17" x14ac:dyDescent="0.2">
      <c r="A26" s="22" t="s">
        <v>37</v>
      </c>
      <c r="B26" s="23"/>
      <c r="C26" s="8">
        <v>53386.307000000001</v>
      </c>
      <c r="D26" s="8">
        <v>0</v>
      </c>
      <c r="E26">
        <f t="shared" si="0"/>
        <v>8804.9977305148495</v>
      </c>
      <c r="F26">
        <f t="shared" si="2"/>
        <v>8805</v>
      </c>
      <c r="G26">
        <f t="shared" si="4"/>
        <v>-1.4000000010128133E-3</v>
      </c>
      <c r="I26" s="25">
        <v>-1.4000000010128133E-3</v>
      </c>
      <c r="O26">
        <f t="shared" si="3"/>
        <v>8.9229568590597497E-3</v>
      </c>
      <c r="Q26" s="2">
        <f t="shared" si="1"/>
        <v>38367.807000000001</v>
      </c>
    </row>
    <row r="27" spans="1:17" x14ac:dyDescent="0.2">
      <c r="A27" s="22" t="s">
        <v>37</v>
      </c>
      <c r="B27" s="23"/>
      <c r="C27" s="8">
        <v>53386.612000000001</v>
      </c>
      <c r="D27" s="8">
        <v>1E-3</v>
      </c>
      <c r="E27">
        <f t="shared" si="0"/>
        <v>8805.4921540656214</v>
      </c>
      <c r="F27">
        <f t="shared" si="2"/>
        <v>8805.5</v>
      </c>
      <c r="I27" s="25">
        <v>-4.8400000014225952E-3</v>
      </c>
      <c r="O27">
        <f t="shared" si="3"/>
        <v>8.9233938297105589E-3</v>
      </c>
      <c r="Q27" s="2">
        <f t="shared" si="1"/>
        <v>38368.112000000001</v>
      </c>
    </row>
    <row r="28" spans="1:17" x14ac:dyDescent="0.2">
      <c r="A28" s="22" t="s">
        <v>37</v>
      </c>
      <c r="B28" s="23"/>
      <c r="C28" s="8">
        <v>53387.538999999997</v>
      </c>
      <c r="D28" s="8">
        <v>2E-3</v>
      </c>
      <c r="E28">
        <f t="shared" si="0"/>
        <v>8806.9948774477962</v>
      </c>
      <c r="F28">
        <f t="shared" si="2"/>
        <v>8807</v>
      </c>
      <c r="I28" s="25">
        <v>-3.1600000002072193E-3</v>
      </c>
      <c r="O28">
        <f t="shared" si="3"/>
        <v>8.9247047416629831E-3</v>
      </c>
      <c r="Q28" s="2">
        <f t="shared" si="1"/>
        <v>38369.038999999997</v>
      </c>
    </row>
    <row r="29" spans="1:17" x14ac:dyDescent="0.2">
      <c r="A29" s="22" t="s">
        <v>37</v>
      </c>
      <c r="B29" s="23"/>
      <c r="C29" s="8">
        <v>53388.47</v>
      </c>
      <c r="D29" s="8">
        <v>2E-3</v>
      </c>
      <c r="E29">
        <f t="shared" si="0"/>
        <v>8808.504085073273</v>
      </c>
      <c r="F29">
        <f t="shared" si="2"/>
        <v>8808.5</v>
      </c>
      <c r="I29" s="25">
        <v>2.5200000018230639E-3</v>
      </c>
      <c r="O29">
        <f t="shared" si="3"/>
        <v>8.9260156536154073E-3</v>
      </c>
      <c r="Q29" s="2">
        <f t="shared" si="1"/>
        <v>38369.97</v>
      </c>
    </row>
    <row r="30" spans="1:17" x14ac:dyDescent="0.2">
      <c r="A30" s="22" t="s">
        <v>37</v>
      </c>
      <c r="B30" s="23"/>
      <c r="C30" s="8">
        <v>53410.362999999998</v>
      </c>
      <c r="D30" s="8">
        <v>1E-3</v>
      </c>
      <c r="E30">
        <f t="shared" si="0"/>
        <v>8843.9939696537367</v>
      </c>
      <c r="F30">
        <f t="shared" si="2"/>
        <v>8844</v>
      </c>
      <c r="I30" s="25">
        <v>-3.7200000006123446E-3</v>
      </c>
      <c r="O30">
        <f t="shared" si="3"/>
        <v>8.9570405698227891E-3</v>
      </c>
      <c r="Q30" s="2">
        <f t="shared" si="1"/>
        <v>38391.862999999998</v>
      </c>
    </row>
    <row r="31" spans="1:17" x14ac:dyDescent="0.2">
      <c r="A31" s="39" t="s">
        <v>51</v>
      </c>
      <c r="C31" s="8">
        <v>55109.905200000001</v>
      </c>
      <c r="D31" s="8">
        <v>2.9999999999999997E-4</v>
      </c>
      <c r="E31">
        <f t="shared" si="0"/>
        <v>11599.055245752823</v>
      </c>
      <c r="F31">
        <f t="shared" si="2"/>
        <v>11599</v>
      </c>
      <c r="G31">
        <f t="shared" si="4"/>
        <v>3.4080000004905742E-2</v>
      </c>
      <c r="J31">
        <f>G31</f>
        <v>3.4080000004905742E-2</v>
      </c>
      <c r="O31">
        <f t="shared" si="3"/>
        <v>1.1364748855775843E-2</v>
      </c>
      <c r="Q31" s="2">
        <f t="shared" si="1"/>
        <v>40091.405200000001</v>
      </c>
    </row>
    <row r="32" spans="1:17" x14ac:dyDescent="0.2">
      <c r="A32" s="40" t="s">
        <v>52</v>
      </c>
      <c r="B32" s="40"/>
      <c r="C32" s="41">
        <v>53764.4548</v>
      </c>
      <c r="D32" s="41">
        <v>2.0999999999999999E-3</v>
      </c>
      <c r="E32">
        <f>+(C32-C$7)/C$8</f>
        <v>9417.9983140967433</v>
      </c>
      <c r="F32">
        <f t="shared" si="2"/>
        <v>9418</v>
      </c>
      <c r="G32">
        <f>+C32-(C$7+F32*C$8)</f>
        <v>-1.0400000028312206E-3</v>
      </c>
      <c r="H32">
        <f>+G32</f>
        <v>-1.0400000028312206E-3</v>
      </c>
      <c r="O32">
        <f>+C$11+C$12*$F32</f>
        <v>9.4586828769505759E-3</v>
      </c>
      <c r="Q32" s="2">
        <f>+C32-15018.5</f>
        <v>38745.9548</v>
      </c>
    </row>
    <row r="33" spans="1:17" x14ac:dyDescent="0.2">
      <c r="A33" s="42" t="s">
        <v>53</v>
      </c>
      <c r="B33" s="43" t="s">
        <v>54</v>
      </c>
      <c r="C33" s="42">
        <v>56701.428699999997</v>
      </c>
      <c r="D33" s="42">
        <v>2.3999999999999998E-3</v>
      </c>
      <c r="E33">
        <f>+(C33-C$7)/C$8</f>
        <v>14179.011639216698</v>
      </c>
      <c r="F33">
        <f t="shared" si="2"/>
        <v>14179</v>
      </c>
      <c r="G33">
        <f>+C33-(C$7+F33*C$8)</f>
        <v>7.1799999932409264E-3</v>
      </c>
      <c r="H33">
        <f>+G33</f>
        <v>7.1799999932409264E-3</v>
      </c>
      <c r="O33">
        <f>+C$11+C$12*$F33</f>
        <v>1.3619517413946035E-2</v>
      </c>
      <c r="Q33" s="2">
        <f>+C33-15018.5</f>
        <v>41682.928699999997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40"/>
  <sheetViews>
    <sheetView workbookViewId="0">
      <selection activeCell="F31" sqref="F3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29" t="s">
        <v>40</v>
      </c>
      <c r="C2" s="30" t="s">
        <v>41</v>
      </c>
      <c r="D2" s="3"/>
      <c r="E2" s="34" t="s">
        <v>47</v>
      </c>
    </row>
    <row r="3" spans="1:7" ht="13.5" thickBot="1" x14ac:dyDescent="0.25">
      <c r="C3" s="31" t="s">
        <v>43</v>
      </c>
      <c r="D3" s="31">
        <v>0.61688909999999997</v>
      </c>
      <c r="E3" s="31" t="s">
        <v>44</v>
      </c>
    </row>
    <row r="4" spans="1:7" ht="13.5" thickBot="1" x14ac:dyDescent="0.25">
      <c r="A4" s="5" t="s">
        <v>0</v>
      </c>
      <c r="C4" s="27">
        <v>29334.25</v>
      </c>
      <c r="D4" s="32">
        <v>0.307</v>
      </c>
    </row>
    <row r="6" spans="1:7" x14ac:dyDescent="0.2">
      <c r="A6" s="5" t="s">
        <v>1</v>
      </c>
      <c r="D6" s="24">
        <v>0.61687999999999998</v>
      </c>
    </row>
    <row r="7" spans="1:7" x14ac:dyDescent="0.2">
      <c r="A7" t="s">
        <v>2</v>
      </c>
      <c r="C7" s="24">
        <v>47954.68</v>
      </c>
    </row>
    <row r="8" spans="1:7" x14ac:dyDescent="0.2">
      <c r="A8" t="s">
        <v>3</v>
      </c>
      <c r="C8" s="24">
        <f>D6/2</f>
        <v>0.30843999999999999</v>
      </c>
      <c r="D8" s="33" t="s">
        <v>46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35">
        <f ca="1">INTERCEPT(INDIRECT($G$11):G992,INDIRECT($F$11):F992)</f>
        <v>-3.2153838699353222E-3</v>
      </c>
      <c r="D11" s="3"/>
      <c r="E11" s="10"/>
      <c r="F11" s="36" t="str">
        <f>"F"&amp;E19</f>
        <v>F21</v>
      </c>
      <c r="G11" s="25" t="str">
        <f>"G"&amp;E19</f>
        <v>G21</v>
      </c>
    </row>
    <row r="12" spans="1:7" x14ac:dyDescent="0.2">
      <c r="A12" s="10" t="s">
        <v>16</v>
      </c>
      <c r="B12" s="10"/>
      <c r="C12" s="35">
        <f ca="1">SLOPE(INDIRECT($G$11):G992,INDIRECT($F$11):F992)</f>
        <v>1.631504571664644E-6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2" t="s">
        <v>17</v>
      </c>
      <c r="B15" s="10"/>
      <c r="C15" s="13">
        <f ca="1">(C7+C11)+(C8+C12)*INT(MAX(F21:F3533))</f>
        <v>55109.905752259183</v>
      </c>
      <c r="D15" s="14" t="s">
        <v>33</v>
      </c>
      <c r="E15" s="15">
        <f ca="1">TODAY()+15018.5-B9/24</f>
        <v>60322.5</v>
      </c>
    </row>
    <row r="16" spans="1:7" x14ac:dyDescent="0.2">
      <c r="A16" s="16" t="s">
        <v>4</v>
      </c>
      <c r="B16" s="10"/>
      <c r="C16" s="17">
        <f ca="1">+C8+C12</f>
        <v>0.30844163150457166</v>
      </c>
      <c r="D16" s="14" t="s">
        <v>34</v>
      </c>
      <c r="E16" s="15">
        <f ca="1">ROUND(2*(E15-C15)/C16,0)/2+1</f>
        <v>16901</v>
      </c>
    </row>
    <row r="17" spans="1:17" ht="13.5" thickBot="1" x14ac:dyDescent="0.25">
      <c r="A17" s="14" t="s">
        <v>30</v>
      </c>
      <c r="B17" s="10"/>
      <c r="C17" s="10">
        <f>COUNT(C21:C2191)</f>
        <v>11</v>
      </c>
      <c r="D17" s="14" t="s">
        <v>35</v>
      </c>
      <c r="E17" s="18">
        <f ca="1">+C15+C16*E16-15018.5-C9/24</f>
        <v>45304.044432984614</v>
      </c>
    </row>
    <row r="18" spans="1:17" ht="14.25" thickTop="1" thickBot="1" x14ac:dyDescent="0.25">
      <c r="A18" s="16" t="s">
        <v>5</v>
      </c>
      <c r="B18" s="10"/>
      <c r="C18" s="19">
        <f ca="1">+C15</f>
        <v>55109.905752259183</v>
      </c>
      <c r="D18" s="20">
        <f ca="1">+C16</f>
        <v>0.30844163150457166</v>
      </c>
      <c r="E18" s="21" t="s">
        <v>36</v>
      </c>
    </row>
    <row r="19" spans="1:17" ht="13.5" thickTop="1" x14ac:dyDescent="0.2">
      <c r="A19" s="37" t="s">
        <v>48</v>
      </c>
      <c r="E19" s="3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29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2" t="s">
        <v>39</v>
      </c>
      <c r="C21" s="8">
        <v>29334.25</v>
      </c>
      <c r="D21" s="8"/>
      <c r="E21">
        <f t="shared" ref="E21:E30" si="0">+(C21-C$7)/C$8</f>
        <v>-60369.699131111403</v>
      </c>
      <c r="F21">
        <f>ROUND(2*E21,0)/2</f>
        <v>-60369.5</v>
      </c>
      <c r="H21" s="25"/>
      <c r="Q21" s="2">
        <f t="shared" ref="Q21:Q30" si="1">+C21-15018.5</f>
        <v>14315.75</v>
      </c>
    </row>
    <row r="22" spans="1:17" x14ac:dyDescent="0.2">
      <c r="A22" s="22" t="s">
        <v>45</v>
      </c>
      <c r="C22" s="8">
        <v>49070.614999999998</v>
      </c>
      <c r="D22" s="8"/>
      <c r="E22">
        <f t="shared" si="0"/>
        <v>3617.9970172480798</v>
      </c>
      <c r="F22">
        <f>ROUND(2*E22,0)/2</f>
        <v>3618</v>
      </c>
      <c r="G22">
        <f>+C22-(C$7+F22*C$8)</f>
        <v>-9.1999999858671799E-4</v>
      </c>
      <c r="H22">
        <f>+G22</f>
        <v>-9.1999999858671799E-4</v>
      </c>
      <c r="O22">
        <f t="shared" ref="O22:O30" ca="1" si="2">+C$11+C$12*$F22</f>
        <v>2.6873996703473601E-3</v>
      </c>
      <c r="Q22" s="2">
        <f t="shared" si="1"/>
        <v>34052.114999999998</v>
      </c>
    </row>
    <row r="23" spans="1:17" x14ac:dyDescent="0.2">
      <c r="A23" s="22" t="s">
        <v>45</v>
      </c>
      <c r="C23" s="8">
        <v>49070.616999999998</v>
      </c>
      <c r="D23" s="8"/>
      <c r="E23">
        <f t="shared" si="0"/>
        <v>3618.0035014913697</v>
      </c>
      <c r="F23">
        <f>ROUND(2*E23,0)/2</f>
        <v>3618</v>
      </c>
      <c r="G23">
        <f>+C23-(C$7+F23*C$8)</f>
        <v>1.0800000018207356E-3</v>
      </c>
      <c r="H23">
        <f>+G23</f>
        <v>1.0800000018207356E-3</v>
      </c>
      <c r="O23">
        <f t="shared" ca="1" si="2"/>
        <v>2.6873996703473601E-3</v>
      </c>
      <c r="Q23" s="2">
        <f t="shared" si="1"/>
        <v>34052.116999999998</v>
      </c>
    </row>
    <row r="24" spans="1:17" x14ac:dyDescent="0.2">
      <c r="A24" s="22" t="s">
        <v>45</v>
      </c>
      <c r="C24" s="8">
        <v>49648.949000000001</v>
      </c>
      <c r="D24" s="8"/>
      <c r="E24">
        <f t="shared" si="0"/>
        <v>5493.0261963428875</v>
      </c>
      <c r="F24">
        <f>ROUND(2*E24,0)/2</f>
        <v>5493</v>
      </c>
      <c r="G24">
        <f>+C24-(C$7+F24*C$8)</f>
        <v>8.0799999996088445E-3</v>
      </c>
      <c r="H24">
        <f>+G24</f>
        <v>8.0799999996088445E-3</v>
      </c>
      <c r="O24">
        <f t="shared" ca="1" si="2"/>
        <v>5.7464707422185679E-3</v>
      </c>
      <c r="Q24" s="2">
        <f t="shared" si="1"/>
        <v>34630.449000000001</v>
      </c>
    </row>
    <row r="25" spans="1:17" x14ac:dyDescent="0.2">
      <c r="A25" s="22" t="s">
        <v>45</v>
      </c>
      <c r="C25" s="8">
        <v>49648.950100000002</v>
      </c>
      <c r="D25" s="8"/>
      <c r="E25">
        <f t="shared" si="0"/>
        <v>5493.0297626767006</v>
      </c>
      <c r="F25">
        <f>ROUND(2*E25,0)/2</f>
        <v>5493</v>
      </c>
      <c r="G25">
        <f>+C25-(C$7+F25*C$8)</f>
        <v>9.1800000009243377E-3</v>
      </c>
      <c r="H25">
        <f>+G25</f>
        <v>9.1800000009243377E-3</v>
      </c>
      <c r="O25">
        <f t="shared" ca="1" si="2"/>
        <v>5.7464707422185679E-3</v>
      </c>
      <c r="Q25" s="2">
        <f t="shared" si="1"/>
        <v>34630.450100000002</v>
      </c>
    </row>
    <row r="26" spans="1:17" x14ac:dyDescent="0.2">
      <c r="A26" s="22" t="s">
        <v>37</v>
      </c>
      <c r="B26" s="23"/>
      <c r="C26" s="8">
        <v>53386.307000000001</v>
      </c>
      <c r="D26" s="8">
        <v>0</v>
      </c>
      <c r="E26">
        <f t="shared" si="0"/>
        <v>17609.995461029699</v>
      </c>
      <c r="F26">
        <f t="shared" ref="F26:F31" si="3">ROUND(2*E26,0)/2</f>
        <v>17610</v>
      </c>
      <c r="I26" s="25">
        <v>4.6167616797902156E-2</v>
      </c>
      <c r="O26">
        <f t="shared" ca="1" si="2"/>
        <v>2.5515411637079058E-2</v>
      </c>
      <c r="Q26" s="2">
        <f t="shared" si="1"/>
        <v>38367.807000000001</v>
      </c>
    </row>
    <row r="27" spans="1:17" x14ac:dyDescent="0.2">
      <c r="A27" s="22" t="s">
        <v>37</v>
      </c>
      <c r="B27" s="23"/>
      <c r="C27" s="8">
        <v>53386.612000000001</v>
      </c>
      <c r="D27" s="8">
        <v>1E-3</v>
      </c>
      <c r="E27">
        <f t="shared" si="0"/>
        <v>17610.984308131243</v>
      </c>
      <c r="F27">
        <f t="shared" si="3"/>
        <v>17611</v>
      </c>
      <c r="I27" s="25">
        <v>4.2727616797492374E-2</v>
      </c>
      <c r="O27">
        <f t="shared" ca="1" si="2"/>
        <v>2.5517043141650722E-2</v>
      </c>
      <c r="Q27" s="2">
        <f t="shared" si="1"/>
        <v>38368.112000000001</v>
      </c>
    </row>
    <row r="28" spans="1:17" x14ac:dyDescent="0.2">
      <c r="A28" s="22" t="s">
        <v>37</v>
      </c>
      <c r="B28" s="23"/>
      <c r="C28" s="8">
        <v>53387.538999999997</v>
      </c>
      <c r="D28" s="8">
        <v>2E-3</v>
      </c>
      <c r="E28">
        <f t="shared" si="0"/>
        <v>17613.989754895592</v>
      </c>
      <c r="F28">
        <f t="shared" si="3"/>
        <v>17614</v>
      </c>
      <c r="I28" s="25">
        <v>4.440761679870775E-2</v>
      </c>
      <c r="O28">
        <f t="shared" ca="1" si="2"/>
        <v>2.5521937655365715E-2</v>
      </c>
      <c r="Q28" s="2">
        <f t="shared" si="1"/>
        <v>38369.038999999997</v>
      </c>
    </row>
    <row r="29" spans="1:17" x14ac:dyDescent="0.2">
      <c r="A29" s="22" t="s">
        <v>37</v>
      </c>
      <c r="B29" s="23"/>
      <c r="C29" s="8">
        <v>53388.47</v>
      </c>
      <c r="D29" s="8">
        <v>2E-3</v>
      </c>
      <c r="E29">
        <f t="shared" si="0"/>
        <v>17617.008170146546</v>
      </c>
      <c r="F29">
        <f t="shared" si="3"/>
        <v>17617</v>
      </c>
      <c r="I29" s="25">
        <v>5.0087616800738033E-2</v>
      </c>
      <c r="O29">
        <f t="shared" ca="1" si="2"/>
        <v>2.5526832169080714E-2</v>
      </c>
      <c r="Q29" s="2">
        <f t="shared" si="1"/>
        <v>38369.97</v>
      </c>
    </row>
    <row r="30" spans="1:17" x14ac:dyDescent="0.2">
      <c r="A30" s="22" t="s">
        <v>37</v>
      </c>
      <c r="B30" s="23"/>
      <c r="C30" s="8">
        <v>53410.362999999998</v>
      </c>
      <c r="D30" s="8">
        <v>1E-3</v>
      </c>
      <c r="E30">
        <f t="shared" si="0"/>
        <v>17687.987939307473</v>
      </c>
      <c r="F30">
        <f t="shared" si="3"/>
        <v>17688</v>
      </c>
      <c r="I30" s="25">
        <v>4.3847616798302624E-2</v>
      </c>
      <c r="O30">
        <f t="shared" ca="1" si="2"/>
        <v>2.5642668993668905E-2</v>
      </c>
      <c r="Q30" s="2">
        <f t="shared" si="1"/>
        <v>38391.862999999998</v>
      </c>
    </row>
    <row r="31" spans="1:17" x14ac:dyDescent="0.2">
      <c r="A31" s="39" t="s">
        <v>49</v>
      </c>
      <c r="C31" s="8">
        <v>55109.905200000001</v>
      </c>
      <c r="D31" s="8">
        <v>2.9999999999999997E-4</v>
      </c>
      <c r="E31">
        <f>+(C31-C$7)/C$8</f>
        <v>23198.110491505646</v>
      </c>
      <c r="F31">
        <f t="shared" si="3"/>
        <v>23198</v>
      </c>
      <c r="G31">
        <f>+C31-(C$7+F31*C$8)</f>
        <v>3.4080000004905742E-2</v>
      </c>
      <c r="J31">
        <f>G31</f>
        <v>3.4080000004905742E-2</v>
      </c>
      <c r="O31">
        <f ca="1">+C$11+C$12*$F31</f>
        <v>3.4632259183541091E-2</v>
      </c>
      <c r="Q31" s="2">
        <f>+C31-15018.5</f>
        <v>40091.405200000001</v>
      </c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940"/>
  <sheetViews>
    <sheetView workbookViewId="0">
      <selection activeCell="W28" sqref="W28:W2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42</v>
      </c>
    </row>
    <row r="2" spans="1:5" x14ac:dyDescent="0.2">
      <c r="A2" t="s">
        <v>24</v>
      </c>
      <c r="B2" s="29" t="s">
        <v>40</v>
      </c>
      <c r="C2" s="30" t="s">
        <v>41</v>
      </c>
      <c r="D2" s="3"/>
    </row>
    <row r="3" spans="1:5" ht="13.5" thickBot="1" x14ac:dyDescent="0.25">
      <c r="C3" s="31" t="s">
        <v>43</v>
      </c>
      <c r="D3" s="31">
        <v>0.61688909999999997</v>
      </c>
      <c r="E3" s="31" t="s">
        <v>44</v>
      </c>
    </row>
    <row r="4" spans="1:5" ht="13.5" thickBot="1" x14ac:dyDescent="0.25">
      <c r="A4" s="5" t="s">
        <v>0</v>
      </c>
      <c r="C4" s="27">
        <v>29334.25</v>
      </c>
      <c r="D4" s="28">
        <v>0.307</v>
      </c>
    </row>
    <row r="6" spans="1:5" x14ac:dyDescent="0.2">
      <c r="A6" s="5" t="s">
        <v>1</v>
      </c>
    </row>
    <row r="7" spans="1:5" x14ac:dyDescent="0.2">
      <c r="A7" t="s">
        <v>2</v>
      </c>
      <c r="C7" s="24">
        <v>53386.307000000001</v>
      </c>
    </row>
    <row r="8" spans="1:5" x14ac:dyDescent="0.2">
      <c r="A8" t="s">
        <v>3</v>
      </c>
      <c r="C8" s="24">
        <v>0.61684300000000003</v>
      </c>
      <c r="D8" s="26" t="s">
        <v>38</v>
      </c>
    </row>
    <row r="9" spans="1:5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5" x14ac:dyDescent="0.2">
      <c r="A11" s="10" t="s">
        <v>15</v>
      </c>
      <c r="B11" s="10"/>
      <c r="C11" s="10">
        <f>INTERCEPT(G21:G998,F21:F998)</f>
        <v>-2.3999999993975507E-3</v>
      </c>
      <c r="D11" s="3"/>
      <c r="E11" s="10"/>
    </row>
    <row r="12" spans="1:5" x14ac:dyDescent="0.2">
      <c r="A12" s="10" t="s">
        <v>16</v>
      </c>
      <c r="B12" s="10"/>
      <c r="C12" s="10">
        <f>SLOPE(G21:G998,F21:F998)</f>
        <v>1.423666665990216E-3</v>
      </c>
      <c r="D12" s="3"/>
      <c r="E12" s="10"/>
    </row>
    <row r="13" spans="1:5" x14ac:dyDescent="0.2">
      <c r="A13" s="10" t="s">
        <v>19</v>
      </c>
      <c r="B13" s="10"/>
      <c r="C13" s="3" t="s">
        <v>13</v>
      </c>
      <c r="D13" s="3"/>
      <c r="E13" s="10"/>
    </row>
    <row r="14" spans="1:5" x14ac:dyDescent="0.2">
      <c r="A14" s="10"/>
      <c r="B14" s="10"/>
      <c r="C14" s="10"/>
      <c r="D14" s="10"/>
      <c r="E14" s="10"/>
    </row>
    <row r="15" spans="1:5" x14ac:dyDescent="0.2">
      <c r="A15" s="12" t="s">
        <v>17</v>
      </c>
      <c r="B15" s="10"/>
      <c r="C15" s="13">
        <f>(C7+C11)+(C8+C12)*INT(MAX(F21:F3533))</f>
        <v>53410.416999999979</v>
      </c>
      <c r="D15" s="14" t="s">
        <v>33</v>
      </c>
      <c r="E15" s="15">
        <f ca="1">TODAY()+15018.5-B9/24</f>
        <v>60322.5</v>
      </c>
    </row>
    <row r="16" spans="1:5" x14ac:dyDescent="0.2">
      <c r="A16" s="16" t="s">
        <v>4</v>
      </c>
      <c r="B16" s="10"/>
      <c r="C16" s="17">
        <f>+C8+C12</f>
        <v>0.61826666666599028</v>
      </c>
      <c r="D16" s="14" t="s">
        <v>34</v>
      </c>
      <c r="E16" s="15">
        <f ca="1">ROUND(2*(E15-C15)/C16,0)/2+1</f>
        <v>11181</v>
      </c>
    </row>
    <row r="17" spans="1:17" ht="13.5" thickBot="1" x14ac:dyDescent="0.25">
      <c r="A17" s="14" t="s">
        <v>30</v>
      </c>
      <c r="B17" s="10"/>
      <c r="C17" s="10">
        <f>COUNT(C21:C2191)</f>
        <v>10</v>
      </c>
      <c r="D17" s="14" t="s">
        <v>35</v>
      </c>
      <c r="E17" s="18">
        <f ca="1">+C15+C16*E16-15018.5-C9/24</f>
        <v>45304.423266659083</v>
      </c>
    </row>
    <row r="18" spans="1:17" ht="14.25" thickTop="1" thickBot="1" x14ac:dyDescent="0.25">
      <c r="A18" s="16" t="s">
        <v>5</v>
      </c>
      <c r="B18" s="10"/>
      <c r="C18" s="19">
        <f>+C15</f>
        <v>53410.416999999979</v>
      </c>
      <c r="D18" s="20">
        <f>+C16</f>
        <v>0.61826666666599028</v>
      </c>
      <c r="E18" s="21" t="s">
        <v>36</v>
      </c>
    </row>
    <row r="19" spans="1:17" ht="13.5" thickTop="1" x14ac:dyDescent="0.2"/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2" t="s">
        <v>39</v>
      </c>
      <c r="C21" s="8">
        <v>29334.25</v>
      </c>
      <c r="D21" s="8"/>
      <c r="E21">
        <f t="shared" ref="E21:E30" si="0">+(C21-C$7)/C$8</f>
        <v>-38992.18601816021</v>
      </c>
      <c r="F21">
        <f t="shared" ref="F21:F30" si="1">ROUND(2*E21,0)/2</f>
        <v>-38992</v>
      </c>
      <c r="H21" s="25">
        <v>-0.11474399999860907</v>
      </c>
      <c r="Q21" s="2">
        <f t="shared" ref="Q21:Q30" si="2">+C21-15018.5</f>
        <v>14315.75</v>
      </c>
    </row>
    <row r="22" spans="1:17" x14ac:dyDescent="0.2">
      <c r="A22" s="22" t="s">
        <v>37</v>
      </c>
      <c r="B22" s="23"/>
      <c r="C22" s="8">
        <v>53386.307000000001</v>
      </c>
      <c r="D22" s="8">
        <v>0</v>
      </c>
      <c r="E22">
        <f t="shared" si="0"/>
        <v>0</v>
      </c>
      <c r="F22">
        <f t="shared" si="1"/>
        <v>0</v>
      </c>
      <c r="G22">
        <f>+C22-(C$7+F22*C$8)</f>
        <v>0</v>
      </c>
      <c r="H22">
        <f>+G22</f>
        <v>0</v>
      </c>
      <c r="O22">
        <f>+C$11+C$12*$F22</f>
        <v>-2.3999999993975507E-3</v>
      </c>
      <c r="Q22" s="2">
        <f t="shared" si="2"/>
        <v>38367.807000000001</v>
      </c>
    </row>
    <row r="23" spans="1:17" x14ac:dyDescent="0.2">
      <c r="A23" s="22" t="s">
        <v>37</v>
      </c>
      <c r="B23" s="23"/>
      <c r="C23" s="8">
        <v>53386.612000000001</v>
      </c>
      <c r="D23" s="8">
        <v>1E-3</v>
      </c>
      <c r="E23">
        <f t="shared" si="0"/>
        <v>0.49445320770486334</v>
      </c>
      <c r="F23">
        <f t="shared" si="1"/>
        <v>0.5</v>
      </c>
      <c r="G23">
        <f>+C23-(C$7+F23*C$8)</f>
        <v>-3.4214999977848493E-3</v>
      </c>
      <c r="H23">
        <f>+G23</f>
        <v>-3.4214999977848493E-3</v>
      </c>
      <c r="O23">
        <f>+C$11+C$12*$F23</f>
        <v>-1.6881666664024428E-3</v>
      </c>
      <c r="Q23" s="2">
        <f t="shared" si="2"/>
        <v>38368.112000000001</v>
      </c>
    </row>
    <row r="24" spans="1:17" x14ac:dyDescent="0.2">
      <c r="A24" s="22" t="s">
        <v>37</v>
      </c>
      <c r="B24" s="23"/>
      <c r="C24" s="8">
        <v>53387.538999999997</v>
      </c>
      <c r="D24" s="8">
        <v>2E-3</v>
      </c>
      <c r="E24">
        <f t="shared" si="0"/>
        <v>1.9972667275081875</v>
      </c>
      <c r="F24">
        <f t="shared" si="1"/>
        <v>2</v>
      </c>
      <c r="G24">
        <f>+C24-(C$7+F24*C$8)</f>
        <v>-1.6860000032465905E-3</v>
      </c>
      <c r="H24">
        <f>+G24</f>
        <v>-1.6860000032465905E-3</v>
      </c>
      <c r="O24">
        <f>+C$11+C$12*$F24</f>
        <v>4.4733333258288122E-4</v>
      </c>
      <c r="Q24" s="2">
        <f t="shared" si="2"/>
        <v>38369.038999999997</v>
      </c>
    </row>
    <row r="25" spans="1:17" x14ac:dyDescent="0.2">
      <c r="A25" s="22" t="s">
        <v>37</v>
      </c>
      <c r="B25" s="23"/>
      <c r="C25" s="8">
        <v>53388.47</v>
      </c>
      <c r="D25" s="8">
        <v>2E-3</v>
      </c>
      <c r="E25">
        <f t="shared" si="0"/>
        <v>3.5065648795568167</v>
      </c>
      <c r="F25">
        <f t="shared" si="1"/>
        <v>3.5</v>
      </c>
      <c r="G25">
        <f>+C25-(C$7+F25*C$8)</f>
        <v>4.0494999993825331E-3</v>
      </c>
      <c r="H25">
        <f>+G25</f>
        <v>4.0494999993825331E-3</v>
      </c>
      <c r="O25">
        <f>+C$11+C$12*$F25</f>
        <v>2.5828333315682048E-3</v>
      </c>
      <c r="Q25" s="2">
        <f t="shared" si="2"/>
        <v>38369.97</v>
      </c>
    </row>
    <row r="26" spans="1:17" x14ac:dyDescent="0.2">
      <c r="A26" s="22" t="s">
        <v>37</v>
      </c>
      <c r="B26" s="23"/>
      <c r="C26" s="8">
        <v>53410.362999999998</v>
      </c>
      <c r="D26" s="8">
        <v>1E-3</v>
      </c>
      <c r="E26">
        <f t="shared" si="0"/>
        <v>38.998578244377995</v>
      </c>
      <c r="F26">
        <f t="shared" si="1"/>
        <v>39</v>
      </c>
      <c r="H26">
        <v>-8.7700000585755333E-4</v>
      </c>
      <c r="O26">
        <f>+C$11+C$12*$F26</f>
        <v>5.3122999974220875E-2</v>
      </c>
      <c r="Q26" s="2">
        <f t="shared" si="2"/>
        <v>38391.862999999998</v>
      </c>
    </row>
    <row r="27" spans="1:17" x14ac:dyDescent="0.2">
      <c r="A27" s="22" t="s">
        <v>45</v>
      </c>
      <c r="C27" s="8">
        <v>49070.614999999998</v>
      </c>
      <c r="D27" s="8"/>
      <c r="E27">
        <f t="shared" si="0"/>
        <v>-6996.4188618497783</v>
      </c>
      <c r="F27">
        <f t="shared" si="1"/>
        <v>-6996.5</v>
      </c>
      <c r="H27">
        <v>5.0049499994202051E-2</v>
      </c>
      <c r="Q27" s="2">
        <f t="shared" si="2"/>
        <v>34052.114999999998</v>
      </c>
    </row>
    <row r="28" spans="1:17" x14ac:dyDescent="0.2">
      <c r="A28" s="22" t="s">
        <v>45</v>
      </c>
      <c r="C28" s="8">
        <v>49648.950100000002</v>
      </c>
      <c r="D28" s="8"/>
      <c r="E28">
        <f t="shared" si="0"/>
        <v>-6058.8462542332472</v>
      </c>
      <c r="F28">
        <f t="shared" si="1"/>
        <v>-6059</v>
      </c>
      <c r="H28">
        <v>9.4837000004190486E-2</v>
      </c>
      <c r="Q28" s="2">
        <f t="shared" si="2"/>
        <v>34630.450100000002</v>
      </c>
    </row>
    <row r="29" spans="1:17" x14ac:dyDescent="0.2">
      <c r="A29" s="22" t="s">
        <v>45</v>
      </c>
      <c r="C29" s="8">
        <v>49070.616999999998</v>
      </c>
      <c r="D29" s="8"/>
      <c r="E29">
        <f t="shared" si="0"/>
        <v>-6996.4156195336609</v>
      </c>
      <c r="F29">
        <f t="shared" si="1"/>
        <v>-6996.5</v>
      </c>
      <c r="H29">
        <v>5.2049499994609505E-2</v>
      </c>
      <c r="Q29" s="2">
        <f t="shared" si="2"/>
        <v>34052.116999999998</v>
      </c>
    </row>
    <row r="30" spans="1:17" x14ac:dyDescent="0.2">
      <c r="A30" s="22" t="s">
        <v>45</v>
      </c>
      <c r="C30" s="8">
        <v>49648.949000000001</v>
      </c>
      <c r="D30" s="8"/>
      <c r="E30">
        <f t="shared" si="0"/>
        <v>-6058.8480375071131</v>
      </c>
      <c r="F30">
        <f t="shared" si="1"/>
        <v>-6059</v>
      </c>
      <c r="H30">
        <v>9.3737000002874993E-2</v>
      </c>
      <c r="Q30" s="2">
        <f t="shared" si="2"/>
        <v>34630.449000000001</v>
      </c>
    </row>
    <row r="31" spans="1:17" x14ac:dyDescent="0.2"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A (3)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2024-01-13T05:48:15Z</dcterms:modified>
</cp:coreProperties>
</file>