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CCD08F9-A02E-4AF8-A7EB-A6E7FC7B9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O2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<sst xmlns="http://schemas.openxmlformats.org/spreadsheetml/2006/main" count="59" uniqueCount="54">
  <si>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</si>
  <si>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</si>
  <si>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</si>
  <si>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</si>
  <si>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</si>
  <si>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</si>
  <si>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</si>
  <si>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</si>
  <si>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</si>
  <si>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</si>
  <si>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</si>
  <si>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</si>
  <si>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</si>
  <si>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</si>
  <si>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</si>
  <si>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</si>
  <si>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</si>
  <si>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</si>
  <si>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</si>
  <si>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</si>
  <si>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</si>
  <si>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</si>
  <si>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</si>
  <si>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</si>
  <si>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</si>
  <si>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</si>
  <si>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</si>
  <si>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</si>
  <si>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</si>
  <si>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</si>
  <si>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</si>
  <si>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</si>
  <si>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</si>
  <si>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</si>
  <si>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</si>
  <si>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</si>
  <si>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</si>
  <si>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</si>
  <si>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</si>
  <si>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</si>
  <si>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</si>
  <si>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</si>
  <si>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</si>
  <si>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</si>
  <si>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</si>
  <si>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IO Aur</t>
  </si>
  <si>
    <t>EA</t>
  </si>
  <si>
    <t>VSX</t>
  </si>
  <si>
    <t>12.20-12.60</t>
  </si>
  <si>
    <t>Mag CV</t>
  </si>
  <si>
    <t>BAV102 Feb 2025</t>
  </si>
  <si>
    <t>I</t>
  </si>
  <si>
    <t>BAAVSS 204 June 2025</t>
  </si>
  <si>
    <t>VSX : Detail for IO 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</si>
</sst>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8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 applyProtection="1">
      <alignment horizontal="left" vertical="center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IO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-0.40987999999924796</c:v>
                </c:pt>
                <c:pt idx="2">
                  <c:v>-0.34120000000257278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-1.0808797560657446E-5</c:v>
                </c:pt>
                <c:pt idx="1">
                  <c:v>-0.37547559736382619</c:v>
                </c:pt>
                <c:pt idx="2">
                  <c:v>-0.37559359384043406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3182</c:v>
                      </c:pt>
                      <c:pt idx="2">
                        <c:v>3183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IO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-0.40987999999924796</c:v>
                </c:pt>
                <c:pt idx="2">
                  <c:v>-0.34120000000257278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8.0000000000000007E-5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-1.0808797560657446E-5</c:v>
                </c:pt>
                <c:pt idx="1">
                  <c:v>-0.37547559736382619</c:v>
                </c:pt>
                <c:pt idx="2">
                  <c:v>-0.37559359384043406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3182</c:v>
                </c:pt>
                <c:pt idx="2">
                  <c:v>3183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21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52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54030.6</v>
      </c>
      <c r="D7" s="13" t="s">
        <v>47</v>
      </c>
    </row>
    <row r="8" spans="1:15" ht="12.95" customHeight="1" x14ac:dyDescent="0.2">
      <c r="A8" s="20" t="s">
        <v>3</v>
      </c>
      <c r="C8" s="28">
        <v>2.0849000000000002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-1.0808797560657446E-5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-1.1799647660787728E-4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48">
        <v>1</v>
      </c>
    </row>
    <row r="14" spans="1:15" ht="12.95" customHeight="1" x14ac:dyDescent="0.2">
      <c r="E14" s="37" t="s">
        <v>30</v>
      </c>
      <c r="F14" s="38">
        <f ca="1">NOW()+15018.5+$C$5/24</f>
        <v>60840.693895601849</v>
      </c>
    </row>
    <row r="15" spans="1:15" ht="12.95" customHeight="1" x14ac:dyDescent="0.2">
      <c r="A15" s="17" t="s">
        <v>17</v>
      </c>
      <c r="C15" s="18">
        <f ca="1">(C7+C11)+(C8+C12)*INT(MAX(F21:F3533))</f>
        <v>60666.461106406161</v>
      </c>
      <c r="E15" s="37" t="s">
        <v>33</v>
      </c>
      <c r="F15" s="38">
        <f ca="1">ROUND(2*(F14-$C$7)/$C$8,0)/2+F13</f>
        <v>3267.5</v>
      </c>
    </row>
    <row r="16" spans="1:15" ht="12.95" customHeight="1" x14ac:dyDescent="0.2">
      <c r="A16" s="17" t="s">
        <v>4</v>
      </c>
      <c r="C16" s="18">
        <f ca="1">+C8+C12</f>
        <v>2.0847820035233924</v>
      </c>
      <c r="E16" s="37" t="s">
        <v>34</v>
      </c>
      <c r="F16" s="38">
        <f ca="1">ROUND(2*(F14-$C$15)/$C$16,0)/2+F13</f>
        <v>84.5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39">
        <f ca="1">+$C$15+$C$16*$F$16-15018.5-$C$5/24</f>
        <v>45824.521019037224</v>
      </c>
    </row>
    <row r="18" spans="1:21" ht="12.95" customHeight="1" thickTop="1" thickBot="1" x14ac:dyDescent="0.25">
      <c r="A18" s="17" t="s">
        <v>5</v>
      </c>
      <c r="C18" s="24">
        <f ca="1">+C15</f>
        <v>60666.461106406161</v>
      </c>
      <c r="D18" s="25">
        <f ca="1">+C16</f>
        <v>2.0847820035233924</v>
      </c>
      <c r="E18" s="41" t="s">
        <v>44</v>
      </c>
      <c r="F18" s="40">
        <f ca="1">+($C$15+$C$16*$F$16)-($C$16/2)-15018.5-$C$5/24</f>
        <v>45823.47862803546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v>54030.6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-1.0808797560657446E-5</v>
      </c>
      <c r="Q21" s="26">
        <f>+C21-15018.5</f>
        <v>39012.1</v>
      </c>
    </row>
    <row r="22" spans="1:21" ht="12.95" customHeight="1" x14ac:dyDescent="0.2">
      <c r="A22" s="49" t="s">
        <v>52</v>
      </c>
      <c r="B22" s="50" t="s">
        <v>51</v>
      </c>
      <c r="C22" s="51">
        <v>60664.341919999999</v>
      </c>
      <c r="D22" s="49">
        <v>8.0000000000000007E-5</v>
      </c>
      <c r="E22" s="20">
        <f>+(C22-C$7)/C$8</f>
        <v>3181.8034054391096</v>
      </c>
      <c r="F22" s="20">
        <f>ROUND(2*E22,0)/2</f>
        <v>3182</v>
      </c>
      <c r="G22" s="20">
        <f>+C22-(C$7+F22*C$8)</f>
        <v>-0.40987999999924796</v>
      </c>
      <c r="K22" s="20">
        <f>+G22</f>
        <v>-0.40987999999924796</v>
      </c>
      <c r="O22" s="20">
        <f ca="1">+C$11+C$12*$F22</f>
        <v>-0.37547559736382619</v>
      </c>
      <c r="Q22" s="26">
        <f>+C22-15018.5</f>
        <v>45645.841919999999</v>
      </c>
    </row>
    <row r="23" spans="1:21" ht="12.95" customHeight="1" x14ac:dyDescent="0.2">
      <c r="A23" s="44" t="s">
        <v>50</v>
      </c>
      <c r="B23" s="45" t="s">
        <v>51</v>
      </c>
      <c r="C23" s="46">
        <v>60666.495499999997</v>
      </c>
      <c r="D23" s="47">
        <v>3.5000000000000001E-3</v>
      </c>
      <c r="E23" s="20">
        <f>+(C23-C$7)/C$8</f>
        <v>3182.8363470670047</v>
      </c>
      <c r="F23" s="20">
        <f>ROUND(2*E23,0)/2</f>
        <v>3183</v>
      </c>
      <c r="G23" s="20">
        <f>+C23-(C$7+F23*C$8)</f>
        <v>-0.34120000000257278</v>
      </c>
      <c r="K23" s="20">
        <f>+G23</f>
        <v>-0.34120000000257278</v>
      </c>
      <c r="O23" s="20">
        <f ca="1">+C$11+C$12*$F23</f>
        <v>-0.37559359384043406</v>
      </c>
      <c r="Q23" s="26">
        <f>+C23-15018.5</f>
        <v>45647.995499999997</v>
      </c>
    </row>
    <row r="24" spans="1:21" ht="12.95" customHeight="1" x14ac:dyDescent="0.2">
      <c r="A24" s="42"/>
      <c r="B24" s="43"/>
      <c r="C24" s="42"/>
      <c r="D24" s="42"/>
      <c r="Q24" s="26"/>
    </row>
    <row r="25" spans="1:21" ht="12.95" customHeight="1" x14ac:dyDescent="0.2">
      <c r="A25" s="42"/>
      <c r="B25" s="43"/>
      <c r="C25" s="42"/>
      <c r="D25" s="42"/>
      <c r="Q25" s="26"/>
    </row>
    <row r="26" spans="1:21" ht="12.95" customHeight="1" x14ac:dyDescent="0.2">
      <c r="A26" s="42"/>
      <c r="B26" s="43"/>
      <c r="C26" s="42"/>
      <c r="D26" s="42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V27">
    <sortCondition ref="C21:C27"/>
  </sortState>
  <phoneticPr fontId="6" type="noConversion"/>
  <hyperlinks>
    <hyperlink ref="D2" r:id="rId1" display="https://vsx.aavso.org/index.php?view=detail.top&amp;oid=3994" xr:uid="{1A0F84FC-F225-40AC-BE37-BD328088DEA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2025-06-14T04:39:12Z</dcterms:modified>
</cp:coreProperties>
</file>