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DBA22E49-6490-4E81-9D87-982F0754290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9" i="1" l="1"/>
  <c r="F29" i="1"/>
  <c r="Q29" i="1"/>
  <c r="F11" i="1"/>
  <c r="Q28" i="1"/>
  <c r="Q27" i="1"/>
  <c r="G11" i="1"/>
  <c r="Q26" i="1"/>
  <c r="E14" i="1"/>
  <c r="C7" i="1"/>
  <c r="E28" i="1"/>
  <c r="F28" i="1"/>
  <c r="C8" i="1"/>
  <c r="E23" i="1"/>
  <c r="F23" i="1"/>
  <c r="C21" i="1"/>
  <c r="E21" i="1"/>
  <c r="F21" i="1"/>
  <c r="Q25" i="1"/>
  <c r="Q24" i="1"/>
  <c r="Q22" i="1"/>
  <c r="Q23" i="1"/>
  <c r="E22" i="1"/>
  <c r="F22" i="1"/>
  <c r="C17" i="1"/>
  <c r="E27" i="1"/>
  <c r="F27" i="1"/>
  <c r="G27" i="1"/>
  <c r="L27" i="1"/>
  <c r="E25" i="1"/>
  <c r="F25" i="1"/>
  <c r="G25" i="1"/>
  <c r="K25" i="1"/>
  <c r="G24" i="1"/>
  <c r="J24" i="1"/>
  <c r="G21" i="1"/>
  <c r="H21" i="1"/>
  <c r="Q21" i="1"/>
  <c r="E24" i="1"/>
  <c r="F24" i="1"/>
  <c r="G28" i="1"/>
  <c r="L28" i="1"/>
  <c r="G23" i="1"/>
  <c r="G29" i="1"/>
  <c r="L29" i="1"/>
  <c r="E26" i="1"/>
  <c r="F26" i="1"/>
  <c r="G26" i="1"/>
  <c r="L26" i="1"/>
  <c r="J23" i="1"/>
  <c r="C11" i="1"/>
  <c r="E15" i="1" l="1"/>
  <c r="C12" i="1"/>
  <c r="C16" i="1" l="1"/>
  <c r="D18" i="1" s="1"/>
  <c r="O22" i="1"/>
  <c r="C15" i="1"/>
  <c r="O24" i="1"/>
  <c r="O28" i="1"/>
  <c r="O26" i="1"/>
  <c r="O29" i="1"/>
  <c r="O23" i="1"/>
  <c r="O25" i="1"/>
  <c r="O27" i="1"/>
  <c r="O21" i="1"/>
  <c r="C18" i="1" l="1"/>
  <c r="E16" i="1"/>
  <c r="E17" i="1" s="1"/>
</calcChain>
</file>

<file path=xl/sharedStrings.xml><?xml version="1.0" encoding="utf-8"?>
<sst xmlns="http://schemas.openxmlformats.org/spreadsheetml/2006/main" count="58" uniqueCount="51">
  <si>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</si>
  <si>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</si>
  <si>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</si>
  <si>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</si>
  <si>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</si>
  <si>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</si>
  <si>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</si>
  <si>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</si>
  <si>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</si>
  <si>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</si>
  <si>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</si>
  <si>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</si>
  <si>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</si>
  <si>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</si>
  <si>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</si>
  <si>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</si>
  <si>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</si>
  <si>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</si>
  <si>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</si>
  <si>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</si>
  <si>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</si>
  <si>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</si>
  <si>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</si>
  <si>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</si>
  <si>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</si>
  <si>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</si>
  <si>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Krajci</t>
  </si>
  <si>
    <t>ROTSE</t>
  </si>
  <si>
    <t>I</t>
  </si>
  <si>
    <t>IBVS 5592</t>
  </si>
  <si>
    <t>MU Aur / gsc 1875-0876</t>
  </si>
  <si>
    <t>EA</t>
  </si>
  <si>
    <t>IBVS 5731</t>
  </si>
  <si>
    <t>Nelson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</si>
  <si>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</si>
  <si>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</si>
  <si>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</si>
  <si>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</si>
  <si>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</si>
  <si>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</si>
  <si>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</si>
  <si>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Start of linear fit &gt;&gt;&gt;&gt;&gt;&gt;&gt;&gt;&gt;&gt;&gt;&gt;&gt;&gt;&gt;&gt;&gt;&gt;&gt;&gt;&gt;</t>
  </si>
  <si>
    <t>IBVS 5820</t>
  </si>
  <si>
    <t>Add cycle</t>
  </si>
  <si>
    <t>Old Cycle</t>
  </si>
  <si>
    <t>IBVS 5918</t>
  </si>
  <si>
    <t>IBVS 5992</t>
  </si>
  <si>
    <t>IBVS</t>
  </si>
  <si>
    <t>IBVS 6029</t>
  </si>
  <si>
    <t>IBVS 6118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</si>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</sst>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0" fontId="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2" fontId="9" fillId="0" borderId="0" xfId="0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Aur - O-C Diagr.</a:t>
            </a:r>
          </a:p>
        </c:rich>
      </c:tx>
      <c:layout>
        <c:manualLayout>
          <c:xMode val="edge"/>
          <c:yMode val="edge"/>
          <c:x val="0.3592598425196850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1140247287772"/>
          <c:y val="0.15"/>
          <c:w val="0.78148289475349886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D-4DC0-A701-68512F9AB40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8.9999999999999998E-4</c:v>
                  </c:pt>
                  <c:pt idx="6">
                    <c:v>4.0000000000000002E-4</c:v>
                  </c:pt>
                  <c:pt idx="7">
                    <c:v>3.7000000000000002E-3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1.9319999999424908E-2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92D-4DC0-A701-68512F9AB40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3.5320000002684537E-2</c:v>
                </c:pt>
                <c:pt idx="3">
                  <c:v>3.6560000007739291E-2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92D-4DC0-A701-68512F9AB40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3.9759999999660067E-2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92D-4DC0-A701-68512F9AB40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5">
                  <c:v>3.9960000009159558E-2</c:v>
                </c:pt>
                <c:pt idx="6">
                  <c:v>4.2400000005727634E-2</c:v>
                </c:pt>
                <c:pt idx="7">
                  <c:v>4.1960000002291054E-2</c:v>
                </c:pt>
                <c:pt idx="8">
                  <c:v>4.4580000001587905E-2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92D-4DC0-A701-68512F9AB4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92D-4DC0-A701-68512F9AB4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92D-4DC0-A701-68512F9AB4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-3.0977640147126742E-2</c:v>
                </c:pt>
                <c:pt idx="1">
                  <c:v>3.1902671041821179E-2</c:v>
                </c:pt>
                <c:pt idx="2">
                  <c:v>3.5607647477971655E-2</c:v>
                </c:pt>
                <c:pt idx="3">
                  <c:v>3.7347614189467512E-2</c:v>
                </c:pt>
                <c:pt idx="4">
                  <c:v>3.833560790577431E-2</c:v>
                </c:pt>
                <c:pt idx="5">
                  <c:v>4.0092041179208601E-2</c:v>
                </c:pt>
                <c:pt idx="6">
                  <c:v>4.185945216060187E-2</c:v>
                </c:pt>
                <c:pt idx="7">
                  <c:v>4.2809023899052293E-2</c:v>
                </c:pt>
                <c:pt idx="8">
                  <c:v>4.4488613216773831E-2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92D-4DC0-A701-68512F9AB4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596232"/>
        <c:axId val="1"/>
      </c:scatterChart>
      <c:valAx>
        <c:axId val="428596232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9268980266356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703703703703705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596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7777972197919709E-2"/>
          <c:y val="0.91874999999999996"/>
          <c:w val="0.91481656459609217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MU Aur - O-C Diagr.</a:t>
            </a:r>
          </a:p>
        </c:rich>
      </c:tx>
      <c:layout>
        <c:manualLayout>
          <c:xMode val="edge"/>
          <c:yMode val="edge"/>
          <c:x val="0.3604440110420578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11659282271043"/>
          <c:y val="0.14953316519776211"/>
          <c:w val="0.78558296411355211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E1-4B91-9131-2C247FA3FF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8.9999999999999998E-4</c:v>
                  </c:pt>
                  <c:pt idx="6">
                    <c:v>4.0000000000000002E-4</c:v>
                  </c:pt>
                  <c:pt idx="7">
                    <c:v>3.7000000000000002E-3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1.9319999999424908E-2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E1-4B91-9131-2C247FA3FF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Krajci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">
                  <c:v>3.5320000002684537E-2</c:v>
                </c:pt>
                <c:pt idx="3">
                  <c:v>3.6560000007739291E-2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E1-4B91-9131-2C247FA3FF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4">
                  <c:v>3.9759999999660067E-2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E1-4B91-9131-2C247FA3FF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  <c:pt idx="5">
                  <c:v>3.9960000009159558E-2</c:v>
                </c:pt>
                <c:pt idx="6">
                  <c:v>4.2400000005727634E-2</c:v>
                </c:pt>
                <c:pt idx="7">
                  <c:v>4.1960000002291054E-2</c:v>
                </c:pt>
                <c:pt idx="8">
                  <c:v>4.4580000001587905E-2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E1-4B91-9131-2C247FA3FF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E1-4B91-9131-2C247FA3FF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8.9999999999999998E-4</c:v>
                  </c:pt>
                  <c:pt idx="7">
                    <c:v>4.0000000000000002E-4</c:v>
                  </c:pt>
                  <c:pt idx="8">
                    <c:v>3.7000000000000002E-3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E1-4B91-9131-2C247FA3FF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11456</c:v>
                </c:pt>
                <c:pt idx="2">
                  <c:v>12131</c:v>
                </c:pt>
                <c:pt idx="3">
                  <c:v>12448</c:v>
                </c:pt>
                <c:pt idx="4">
                  <c:v>12628</c:v>
                </c:pt>
                <c:pt idx="5">
                  <c:v>12948</c:v>
                </c:pt>
                <c:pt idx="6">
                  <c:v>13270</c:v>
                </c:pt>
                <c:pt idx="7">
                  <c:v>13443</c:v>
                </c:pt>
                <c:pt idx="8">
                  <c:v>13749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-3.0977640147126742E-2</c:v>
                </c:pt>
                <c:pt idx="1">
                  <c:v>3.1902671041821179E-2</c:v>
                </c:pt>
                <c:pt idx="2">
                  <c:v>3.5607647477971655E-2</c:v>
                </c:pt>
                <c:pt idx="3">
                  <c:v>3.7347614189467512E-2</c:v>
                </c:pt>
                <c:pt idx="4">
                  <c:v>3.833560790577431E-2</c:v>
                </c:pt>
                <c:pt idx="5">
                  <c:v>4.0092041179208601E-2</c:v>
                </c:pt>
                <c:pt idx="6">
                  <c:v>4.185945216060187E-2</c:v>
                </c:pt>
                <c:pt idx="7">
                  <c:v>4.2809023899052293E-2</c:v>
                </c:pt>
                <c:pt idx="8">
                  <c:v>4.4488613216773831E-2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E1-4B91-9131-2C247FA3F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8606312"/>
        <c:axId val="1"/>
      </c:scatterChart>
      <c:valAx>
        <c:axId val="4286063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10574856516312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04436229205174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60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9482439926062853E-2"/>
          <c:y val="0.91900605882208652"/>
          <c:w val="0.9131246209750583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104774</xdr:colOff>
      <xdr:row>0</xdr:row>
      <xdr:rowOff>0</xdr:rowOff>
    </xdr:from>
    <xdr:to>
      <xdr:col>16</xdr:col>
      <xdr:colOff>561974</xdr:colOff>
      <xdr:row>17</xdr:row>
      <xdr:rowOff>142875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58D9553-4891-1989-33F0-21CCDD26A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</xdr:colOff>
      <xdr:row>0</xdr:row>
      <xdr:rowOff>0</xdr:rowOff>
    </xdr:from>
    <xdr:to>
      <xdr:col>27</xdr:col>
      <xdr:colOff>142875</xdr:colOff>
      <xdr:row>17</xdr:row>
      <xdr:rowOff>133350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BFD5FA78-F0AC-D5E8-615F-3F94648EE1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140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30</v>
      </c>
    </row>
    <row r="2" spans="1:7" s="5" customFormat="1" ht="12.95" customHeight="1" x14ac:dyDescent="0.2">
      <c r="A2" s="5" t="s">
        <v>24</v>
      </c>
      <c r="B2" s="5" t="s">
        <v>31</v>
      </c>
    </row>
    <row r="3" spans="1:7" s="5" customFormat="1" ht="12.95" customHeight="1" x14ac:dyDescent="0.2"/>
    <row r="4" spans="1:7" s="5" customFormat="1" ht="12.95" customHeight="1" x14ac:dyDescent="0.2">
      <c r="A4" s="6" t="s">
        <v>0</v>
      </c>
      <c r="C4" s="7">
        <v>26351.35</v>
      </c>
      <c r="D4" s="8">
        <v>2.20228</v>
      </c>
    </row>
    <row r="5" spans="1:7" s="5" customFormat="1" ht="12.95" customHeight="1" x14ac:dyDescent="0.2"/>
    <row r="6" spans="1:7" s="5" customFormat="1" ht="12.95" customHeight="1" x14ac:dyDescent="0.2">
      <c r="A6" s="6" t="s">
        <v>1</v>
      </c>
    </row>
    <row r="7" spans="1:7" s="5" customFormat="1" ht="12.95" customHeight="1" x14ac:dyDescent="0.2">
      <c r="A7" s="5" t="s">
        <v>2</v>
      </c>
      <c r="C7" s="5">
        <f>+C4</f>
        <v>26351.35</v>
      </c>
    </row>
    <row r="8" spans="1:7" s="5" customFormat="1" ht="12.95" customHeight="1" x14ac:dyDescent="0.2">
      <c r="A8" s="5" t="s">
        <v>3</v>
      </c>
      <c r="C8" s="5">
        <f>+D4</f>
        <v>2.20228</v>
      </c>
    </row>
    <row r="9" spans="1:7" s="5" customFormat="1" ht="12.95" customHeight="1" x14ac:dyDescent="0.2">
      <c r="A9" s="9" t="s">
        <v>34</v>
      </c>
      <c r="C9" s="10">
        <v>-9.5</v>
      </c>
      <c r="D9" s="5" t="s">
        <v>35</v>
      </c>
    </row>
    <row r="10" spans="1:7" s="5" customFormat="1" ht="12.95" customHeight="1" thickBot="1" x14ac:dyDescent="0.25">
      <c r="C10" s="11" t="s">
        <v>20</v>
      </c>
      <c r="D10" s="11" t="s">
        <v>21</v>
      </c>
    </row>
    <row r="11" spans="1:7" s="5" customFormat="1" ht="12.95" customHeight="1" x14ac:dyDescent="0.2">
      <c r="A11" s="5" t="s">
        <v>16</v>
      </c>
      <c r="C11" s="12">
        <f ca="1">INTERCEPT(INDIRECT($G$11):G992,INDIRECT($F$11):F992)</f>
        <v>-3.0977640147126742E-2</v>
      </c>
      <c r="D11" s="13"/>
      <c r="F11" s="14" t="str">
        <f>"F"&amp;E19</f>
        <v>F23</v>
      </c>
      <c r="G11" s="12" t="str">
        <f>"G"&amp;E19</f>
        <v>G23</v>
      </c>
    </row>
    <row r="12" spans="1:7" s="5" customFormat="1" ht="12.95" customHeight="1" x14ac:dyDescent="0.2">
      <c r="A12" s="5" t="s">
        <v>17</v>
      </c>
      <c r="C12" s="12">
        <f ca="1">SLOPE(INDIRECT($G$11):G992,INDIRECT($F$11):F992)</f>
        <v>5.4888539794821863E-6</v>
      </c>
      <c r="D12" s="13"/>
    </row>
    <row r="13" spans="1:7" s="5" customFormat="1" ht="12.95" customHeight="1" x14ac:dyDescent="0.2">
      <c r="A13" s="5" t="s">
        <v>19</v>
      </c>
      <c r="C13" s="13" t="s">
        <v>14</v>
      </c>
      <c r="D13" s="15" t="s">
        <v>43</v>
      </c>
      <c r="E13" s="10">
        <v>1</v>
      </c>
    </row>
    <row r="14" spans="1:7" s="5" customFormat="1" ht="12.95" customHeight="1" x14ac:dyDescent="0.2">
      <c r="D14" s="15" t="s">
        <v>36</v>
      </c>
      <c r="E14" s="16">
        <f ca="1">NOW()+15018.5+$C$9/24</f>
        <v>60322.817972106481</v>
      </c>
    </row>
    <row r="15" spans="1:7" s="5" customFormat="1" ht="12.95" customHeight="1" x14ac:dyDescent="0.2">
      <c r="A15" s="17" t="s">
        <v>18</v>
      </c>
      <c r="C15" s="18">
        <f ca="1">(C7+C11)+(C8+C12)*INT(MAX(F21:F3533))</f>
        <v>56630.542208613217</v>
      </c>
      <c r="D15" s="15" t="s">
        <v>44</v>
      </c>
      <c r="E15" s="16">
        <f ca="1">ROUND(2*(E14-$C$7)/$C$8,0)/2+E13</f>
        <v>15426.5</v>
      </c>
    </row>
    <row r="16" spans="1:7" s="5" customFormat="1" ht="12.95" customHeight="1" x14ac:dyDescent="0.2">
      <c r="A16" s="6" t="s">
        <v>4</v>
      </c>
      <c r="C16" s="19">
        <f ca="1">+C8+C12</f>
        <v>2.2022854888539793</v>
      </c>
      <c r="D16" s="15" t="s">
        <v>37</v>
      </c>
      <c r="E16" s="12">
        <f ca="1">ROUND(2*(E14-$C$15)/$C$16,0)/2+E13</f>
        <v>1677.5</v>
      </c>
    </row>
    <row r="17" spans="1:17" s="5" customFormat="1" ht="12.95" customHeight="1" thickBot="1" x14ac:dyDescent="0.25">
      <c r="A17" s="15" t="s">
        <v>38</v>
      </c>
      <c r="C17" s="5">
        <f>COUNT(C21:C2191)</f>
        <v>9</v>
      </c>
      <c r="D17" s="15" t="s">
        <v>39</v>
      </c>
      <c r="E17" s="20">
        <f ca="1">+$C$15+$C$16*E16-15018.5-$C$9/24</f>
        <v>45306.771949499103</v>
      </c>
    </row>
    <row r="18" spans="1:17" s="5" customFormat="1" ht="12.95" customHeight="1" x14ac:dyDescent="0.2">
      <c r="A18" s="6" t="s">
        <v>5</v>
      </c>
      <c r="C18" s="7">
        <f ca="1">+C15</f>
        <v>56630.542208613217</v>
      </c>
      <c r="D18" s="8">
        <f ca="1">+C16</f>
        <v>2.2022854888539793</v>
      </c>
      <c r="E18" s="21" t="s">
        <v>40</v>
      </c>
    </row>
    <row r="19" spans="1:17" s="5" customFormat="1" ht="12.95" customHeight="1" thickTop="1" x14ac:dyDescent="0.2">
      <c r="A19" s="22" t="s">
        <v>41</v>
      </c>
      <c r="E19" s="23">
        <v>23</v>
      </c>
    </row>
    <row r="20" spans="1:17" s="5" customFormat="1" ht="12.95" customHeight="1" thickBot="1" x14ac:dyDescent="0.25">
      <c r="A20" s="11" t="s">
        <v>6</v>
      </c>
      <c r="B20" s="11" t="s">
        <v>7</v>
      </c>
      <c r="C20" s="11" t="s">
        <v>8</v>
      </c>
      <c r="D20" s="11" t="s">
        <v>13</v>
      </c>
      <c r="E20" s="11" t="s">
        <v>9</v>
      </c>
      <c r="F20" s="11" t="s">
        <v>10</v>
      </c>
      <c r="G20" s="11" t="s">
        <v>11</v>
      </c>
      <c r="H20" s="24" t="s">
        <v>12</v>
      </c>
      <c r="I20" s="24" t="s">
        <v>27</v>
      </c>
      <c r="J20" s="24" t="s">
        <v>26</v>
      </c>
      <c r="K20" s="24" t="s">
        <v>33</v>
      </c>
      <c r="L20" s="24" t="s">
        <v>47</v>
      </c>
      <c r="M20" s="24" t="s">
        <v>50</v>
      </c>
      <c r="N20" s="24" t="s">
        <v>25</v>
      </c>
      <c r="O20" s="24" t="s">
        <v>23</v>
      </c>
      <c r="P20" s="25" t="s">
        <v>22</v>
      </c>
      <c r="Q20" s="11" t="s">
        <v>15</v>
      </c>
    </row>
    <row r="21" spans="1:17" s="5" customFormat="1" ht="12.95" customHeight="1" x14ac:dyDescent="0.2">
      <c r="A21" s="5" t="s">
        <v>12</v>
      </c>
      <c r="C21" s="26">
        <f>+C4</f>
        <v>26351.35</v>
      </c>
      <c r="D21" s="26" t="s">
        <v>14</v>
      </c>
      <c r="E21" s="5">
        <f t="shared" ref="E21:E27" si="0">+(C21-C$7)/C$8</f>
        <v>0</v>
      </c>
      <c r="F21" s="5">
        <f t="shared" ref="F21:F29" si="1">ROUND(2*E21,0)/2</f>
        <v>0</v>
      </c>
      <c r="G21" s="5">
        <f>+C21-(C$7+F21*C$8)</f>
        <v>0</v>
      </c>
      <c r="H21" s="5">
        <f>+G21</f>
        <v>0</v>
      </c>
      <c r="O21" s="5">
        <f t="shared" ref="O21:O27" ca="1" si="2">+C$11+C$12*F21</f>
        <v>-3.0977640147126742E-2</v>
      </c>
      <c r="Q21" s="27">
        <f t="shared" ref="Q21:Q27" si="3">+C21-15018.5</f>
        <v>11332.849999999999</v>
      </c>
    </row>
    <row r="22" spans="1:17" s="5" customFormat="1" ht="12.95" customHeight="1" x14ac:dyDescent="0.2">
      <c r="A22" s="5" t="s">
        <v>27</v>
      </c>
      <c r="B22" s="13" t="s">
        <v>28</v>
      </c>
      <c r="C22" s="26">
        <v>51580.688999999998</v>
      </c>
      <c r="D22" s="26"/>
      <c r="E22" s="5">
        <f t="shared" si="0"/>
        <v>11456.008772726447</v>
      </c>
      <c r="F22" s="5">
        <f t="shared" si="1"/>
        <v>11456</v>
      </c>
      <c r="I22" s="12">
        <v>1.9319999999424908E-2</v>
      </c>
      <c r="O22" s="5">
        <f t="shared" ca="1" si="2"/>
        <v>3.1902671041821179E-2</v>
      </c>
      <c r="Q22" s="27">
        <f t="shared" si="3"/>
        <v>36562.188999999998</v>
      </c>
    </row>
    <row r="23" spans="1:17" s="5" customFormat="1" ht="12.95" customHeight="1" x14ac:dyDescent="0.2">
      <c r="A23" s="2" t="s">
        <v>29</v>
      </c>
      <c r="C23" s="26">
        <v>53067.243999999999</v>
      </c>
      <c r="D23" s="26">
        <v>2.9999999999999997E-4</v>
      </c>
      <c r="E23" s="5">
        <f t="shared" si="0"/>
        <v>12131.016037924333</v>
      </c>
      <c r="F23" s="5">
        <f t="shared" si="1"/>
        <v>12131</v>
      </c>
      <c r="G23" s="5">
        <f t="shared" ref="G23:G28" si="4">+C23-(C$7+F23*C$8)</f>
        <v>3.5320000002684537E-2</v>
      </c>
      <c r="J23" s="5">
        <f>+G23</f>
        <v>3.5320000002684537E-2</v>
      </c>
      <c r="O23" s="5">
        <f t="shared" ca="1" si="2"/>
        <v>3.5607647477971655E-2</v>
      </c>
      <c r="Q23" s="27">
        <f t="shared" si="3"/>
        <v>38048.743999999999</v>
      </c>
    </row>
    <row r="24" spans="1:17" s="5" customFormat="1" ht="12.95" customHeight="1" x14ac:dyDescent="0.2">
      <c r="A24" s="28" t="s">
        <v>32</v>
      </c>
      <c r="B24" s="29"/>
      <c r="C24" s="3">
        <v>53765.368000000002</v>
      </c>
      <c r="D24" s="3">
        <v>4.0000000000000002E-4</v>
      </c>
      <c r="E24" s="5">
        <f t="shared" si="0"/>
        <v>12448.016600977171</v>
      </c>
      <c r="F24" s="5">
        <f t="shared" si="1"/>
        <v>12448</v>
      </c>
      <c r="G24" s="5">
        <f t="shared" si="4"/>
        <v>3.6560000007739291E-2</v>
      </c>
      <c r="J24" s="5">
        <f>+G24</f>
        <v>3.6560000007739291E-2</v>
      </c>
      <c r="O24" s="5">
        <f t="shared" ca="1" si="2"/>
        <v>3.7347614189467512E-2</v>
      </c>
      <c r="Q24" s="27">
        <f t="shared" si="3"/>
        <v>38746.868000000002</v>
      </c>
    </row>
    <row r="25" spans="1:17" s="5" customFormat="1" ht="12.95" customHeight="1" x14ac:dyDescent="0.2">
      <c r="A25" s="30" t="s">
        <v>42</v>
      </c>
      <c r="B25" s="28"/>
      <c r="C25" s="3">
        <v>54161.781600000002</v>
      </c>
      <c r="D25" s="3">
        <v>4.0000000000000002E-4</v>
      </c>
      <c r="E25" s="5">
        <f t="shared" si="0"/>
        <v>12628.018054016748</v>
      </c>
      <c r="F25" s="5">
        <f t="shared" si="1"/>
        <v>12628</v>
      </c>
      <c r="G25" s="5">
        <f t="shared" si="4"/>
        <v>3.9759999999660067E-2</v>
      </c>
      <c r="K25" s="5">
        <f>+G25</f>
        <v>3.9759999999660067E-2</v>
      </c>
      <c r="O25" s="5">
        <f t="shared" ca="1" si="2"/>
        <v>3.833560790577431E-2</v>
      </c>
      <c r="Q25" s="27">
        <f t="shared" si="3"/>
        <v>39143.281600000002</v>
      </c>
    </row>
    <row r="26" spans="1:17" s="5" customFormat="1" ht="12.95" customHeight="1" x14ac:dyDescent="0.2">
      <c r="A26" s="3" t="s">
        <v>45</v>
      </c>
      <c r="B26" s="4" t="s">
        <v>28</v>
      </c>
      <c r="C26" s="3">
        <v>54866.511400000003</v>
      </c>
      <c r="D26" s="3">
        <v>5.0000000000000001E-4</v>
      </c>
      <c r="E26" s="5">
        <f t="shared" si="0"/>
        <v>12948.018144831722</v>
      </c>
      <c r="F26" s="5">
        <f t="shared" si="1"/>
        <v>12948</v>
      </c>
      <c r="G26" s="5">
        <f t="shared" si="4"/>
        <v>3.9960000009159558E-2</v>
      </c>
      <c r="L26" s="5">
        <f>+G26</f>
        <v>3.9960000009159558E-2</v>
      </c>
      <c r="O26" s="5">
        <f t="shared" ca="1" si="2"/>
        <v>4.0092041179208601E-2</v>
      </c>
      <c r="Q26" s="27">
        <f t="shared" si="3"/>
        <v>39848.011400000003</v>
      </c>
    </row>
    <row r="27" spans="1:17" s="5" customFormat="1" ht="12.95" customHeight="1" x14ac:dyDescent="0.2">
      <c r="A27" s="3" t="s">
        <v>46</v>
      </c>
      <c r="B27" s="4" t="s">
        <v>28</v>
      </c>
      <c r="C27" s="3">
        <v>55575.648000000001</v>
      </c>
      <c r="D27" s="3">
        <v>8.9999999999999998E-4</v>
      </c>
      <c r="E27" s="5">
        <f t="shared" si="0"/>
        <v>13270.019252774398</v>
      </c>
      <c r="F27" s="5">
        <f t="shared" si="1"/>
        <v>13270</v>
      </c>
      <c r="G27" s="5">
        <f t="shared" si="4"/>
        <v>4.2400000005727634E-2</v>
      </c>
      <c r="L27" s="5">
        <f>+G27</f>
        <v>4.2400000005727634E-2</v>
      </c>
      <c r="O27" s="5">
        <f t="shared" ca="1" si="2"/>
        <v>4.185945216060187E-2</v>
      </c>
      <c r="Q27" s="27">
        <f t="shared" si="3"/>
        <v>40557.148000000001</v>
      </c>
    </row>
    <row r="28" spans="1:17" s="5" customFormat="1" ht="12.95" customHeight="1" x14ac:dyDescent="0.2">
      <c r="A28" s="31" t="s">
        <v>48</v>
      </c>
      <c r="B28" s="32" t="s">
        <v>28</v>
      </c>
      <c r="C28" s="31">
        <v>55956.642</v>
      </c>
      <c r="D28" s="31">
        <v>4.0000000000000002E-4</v>
      </c>
      <c r="E28" s="5">
        <f>+(C28-C$7)/C$8</f>
        <v>13443.019052981455</v>
      </c>
      <c r="F28" s="5">
        <f t="shared" si="1"/>
        <v>13443</v>
      </c>
      <c r="G28" s="5">
        <f t="shared" si="4"/>
        <v>4.1960000002291054E-2</v>
      </c>
      <c r="L28" s="5">
        <f>+G28</f>
        <v>4.1960000002291054E-2</v>
      </c>
      <c r="O28" s="5">
        <f ca="1">+C$11+C$12*F28</f>
        <v>4.2809023899052293E-2</v>
      </c>
      <c r="Q28" s="27">
        <f>+C28-15018.5</f>
        <v>40938.142</v>
      </c>
    </row>
    <row r="29" spans="1:17" s="5" customFormat="1" ht="12.95" customHeight="1" x14ac:dyDescent="0.2">
      <c r="A29" s="33" t="s">
        <v>49</v>
      </c>
      <c r="B29" s="34" t="s">
        <v>28</v>
      </c>
      <c r="C29" s="35">
        <v>56630.542300000001</v>
      </c>
      <c r="D29" s="36">
        <v>3.7000000000000002E-3</v>
      </c>
      <c r="E29" s="5">
        <f>+(C29-C$7)/C$8</f>
        <v>13749.020242657611</v>
      </c>
      <c r="F29" s="5">
        <f t="shared" si="1"/>
        <v>13749</v>
      </c>
      <c r="G29" s="5">
        <f>+C29-(C$7+F29*C$8)</f>
        <v>4.4580000001587905E-2</v>
      </c>
      <c r="L29" s="5">
        <f>+G29</f>
        <v>4.4580000001587905E-2</v>
      </c>
      <c r="O29" s="5">
        <f ca="1">+C$11+C$12*F29</f>
        <v>4.4488613216773831E-2</v>
      </c>
      <c r="Q29" s="27">
        <f>+C29-15018.5</f>
        <v>41612.042300000001</v>
      </c>
    </row>
    <row r="30" spans="1:17" s="5" customFormat="1" ht="12.95" customHeight="1" x14ac:dyDescent="0.2">
      <c r="D30" s="13"/>
    </row>
    <row r="31" spans="1:17" s="5" customFormat="1" ht="12.95" customHeight="1" x14ac:dyDescent="0.2">
      <c r="D31" s="13"/>
    </row>
    <row r="32" spans="1:17" s="5" customFormat="1" ht="12.95" customHeight="1" x14ac:dyDescent="0.2">
      <c r="D32" s="13"/>
    </row>
    <row r="33" spans="4:4" s="5" customFormat="1" ht="12.95" customHeight="1" x14ac:dyDescent="0.2">
      <c r="D33" s="13"/>
    </row>
    <row r="34" spans="4:4" s="5" customFormat="1" ht="12.95" customHeight="1" x14ac:dyDescent="0.2">
      <c r="D34" s="13"/>
    </row>
    <row r="35" spans="4:4" s="5" customFormat="1" ht="12.95" customHeight="1" x14ac:dyDescent="0.2">
      <c r="D35" s="13"/>
    </row>
    <row r="36" spans="4:4" s="5" customFormat="1" ht="12.95" customHeight="1" x14ac:dyDescent="0.2">
      <c r="D36" s="13"/>
    </row>
    <row r="37" spans="4:4" s="5" customFormat="1" ht="12.95" customHeight="1" x14ac:dyDescent="0.2">
      <c r="D37" s="13"/>
    </row>
    <row r="38" spans="4:4" s="5" customFormat="1" ht="12.95" customHeight="1" x14ac:dyDescent="0.2">
      <c r="D38" s="13"/>
    </row>
    <row r="39" spans="4:4" s="5" customFormat="1" ht="12.95" customHeight="1" x14ac:dyDescent="0.2">
      <c r="D39" s="13"/>
    </row>
    <row r="40" spans="4:4" s="5" customFormat="1" ht="12.95" customHeight="1" x14ac:dyDescent="0.2">
      <c r="D40" s="13"/>
    </row>
    <row r="41" spans="4:4" s="5" customFormat="1" ht="12.95" customHeight="1" x14ac:dyDescent="0.2">
      <c r="D41" s="13"/>
    </row>
    <row r="42" spans="4:4" s="5" customFormat="1" ht="12.95" customHeight="1" x14ac:dyDescent="0.2">
      <c r="D42" s="13"/>
    </row>
    <row r="43" spans="4:4" s="5" customFormat="1" ht="12.95" customHeight="1" x14ac:dyDescent="0.2">
      <c r="D43" s="13"/>
    </row>
    <row r="44" spans="4:4" s="5" customFormat="1" ht="12.95" customHeight="1" x14ac:dyDescent="0.2">
      <c r="D44" s="13"/>
    </row>
    <row r="45" spans="4:4" s="5" customFormat="1" ht="12.95" customHeight="1" x14ac:dyDescent="0.2">
      <c r="D45" s="13"/>
    </row>
    <row r="46" spans="4:4" s="5" customFormat="1" ht="12.95" customHeight="1" x14ac:dyDescent="0.2">
      <c r="D46" s="13"/>
    </row>
    <row r="47" spans="4:4" s="5" customFormat="1" ht="12.95" customHeight="1" x14ac:dyDescent="0.2"/>
    <row r="48" spans="4:4" s="5" customFormat="1" ht="12.95" customHeight="1" x14ac:dyDescent="0.2"/>
    <row r="49" s="5" customFormat="1" ht="12.95" customHeight="1" x14ac:dyDescent="0.2"/>
    <row r="50" s="5" customFormat="1" ht="12.95" customHeight="1" x14ac:dyDescent="0.2"/>
    <row r="51" s="5" customFormat="1" ht="12.95" customHeight="1" x14ac:dyDescent="0.2"/>
    <row r="52" s="5" customFormat="1" ht="12.95" customHeight="1" x14ac:dyDescent="0.2"/>
    <row r="53" s="5" customFormat="1" ht="12.95" customHeight="1" x14ac:dyDescent="0.2"/>
    <row r="54" s="5" customFormat="1" ht="12.95" customHeight="1" x14ac:dyDescent="0.2"/>
    <row r="55" s="5" customFormat="1" ht="12.95" customHeight="1" x14ac:dyDescent="0.2"/>
    <row r="56" s="5" customFormat="1" ht="12.95" customHeight="1" x14ac:dyDescent="0.2"/>
    <row r="57" s="5" customFormat="1" ht="12.95" customHeight="1" x14ac:dyDescent="0.2"/>
    <row r="58" s="5" customFormat="1" ht="12.95" customHeight="1" x14ac:dyDescent="0.2"/>
    <row r="59" s="5" customFormat="1" ht="12.95" customHeight="1" x14ac:dyDescent="0.2"/>
    <row r="60" s="5" customFormat="1" ht="12.95" customHeight="1" x14ac:dyDescent="0.2"/>
    <row r="61" s="5" customFormat="1" ht="12.95" customHeight="1" x14ac:dyDescent="0.2"/>
    <row r="62" s="5" customFormat="1" ht="12.95" customHeight="1" x14ac:dyDescent="0.2"/>
    <row r="63" s="5" customFormat="1" ht="12.95" customHeight="1" x14ac:dyDescent="0.2"/>
    <row r="64" s="5" customFormat="1" ht="12.95" customHeight="1" x14ac:dyDescent="0.2"/>
    <row r="65" s="5" customFormat="1" ht="12.95" customHeight="1" x14ac:dyDescent="0.2"/>
    <row r="66" s="5" customFormat="1" ht="12.95" customHeight="1" x14ac:dyDescent="0.2"/>
    <row r="67" s="5" customFormat="1" ht="12.95" customHeight="1" x14ac:dyDescent="0.2"/>
    <row r="68" s="5" customFormat="1" ht="12.95" customHeight="1" x14ac:dyDescent="0.2"/>
    <row r="69" s="5" customFormat="1" ht="12.95" customHeight="1" x14ac:dyDescent="0.2"/>
    <row r="70" s="5" customFormat="1" ht="12.95" customHeight="1" x14ac:dyDescent="0.2"/>
    <row r="71" s="5" customFormat="1" ht="12.95" customHeight="1" x14ac:dyDescent="0.2"/>
    <row r="72" s="5" customFormat="1" ht="12.95" customHeight="1" x14ac:dyDescent="0.2"/>
    <row r="73" s="5" customFormat="1" ht="12.95" customHeight="1" x14ac:dyDescent="0.2"/>
    <row r="74" s="5" customFormat="1" ht="12.95" customHeight="1" x14ac:dyDescent="0.2"/>
    <row r="75" s="5" customFormat="1" ht="12.95" customHeight="1" x14ac:dyDescent="0.2"/>
    <row r="76" s="5" customFormat="1" ht="12.95" customHeight="1" x14ac:dyDescent="0.2"/>
    <row r="77" s="5" customFormat="1" ht="12.95" customHeight="1" x14ac:dyDescent="0.2"/>
    <row r="78" s="5" customFormat="1" ht="12.95" customHeight="1" x14ac:dyDescent="0.2"/>
    <row r="79" s="5" customFormat="1" ht="12.95" customHeight="1" x14ac:dyDescent="0.2"/>
    <row r="80" s="5" customFormat="1" ht="12.95" customHeight="1" x14ac:dyDescent="0.2"/>
    <row r="81" s="5" customFormat="1" ht="12.95" customHeight="1" x14ac:dyDescent="0.2"/>
    <row r="82" s="5" customFormat="1" ht="12.95" customHeight="1" x14ac:dyDescent="0.2"/>
    <row r="83" s="5" customFormat="1" ht="12.95" customHeight="1" x14ac:dyDescent="0.2"/>
    <row r="84" s="5" customFormat="1" ht="12.95" customHeight="1" x14ac:dyDescent="0.2"/>
    <row r="85" s="5" customFormat="1" ht="12.95" customHeight="1" x14ac:dyDescent="0.2"/>
    <row r="86" s="5" customFormat="1" ht="12.95" customHeight="1" x14ac:dyDescent="0.2"/>
    <row r="87" s="5" customFormat="1" ht="12.95" customHeight="1" x14ac:dyDescent="0.2"/>
    <row r="88" s="5" customFormat="1" ht="12.95" customHeight="1" x14ac:dyDescent="0.2"/>
    <row r="89" s="5" customFormat="1" ht="12.95" customHeight="1" x14ac:dyDescent="0.2"/>
    <row r="90" s="5" customFormat="1" ht="12.95" customHeight="1" x14ac:dyDescent="0.2"/>
    <row r="91" s="5" customFormat="1" ht="12.95" customHeight="1" x14ac:dyDescent="0.2"/>
    <row r="92" s="5" customFormat="1" ht="12.95" customHeight="1" x14ac:dyDescent="0.2"/>
    <row r="93" s="5" customFormat="1" ht="12.95" customHeight="1" x14ac:dyDescent="0.2"/>
    <row r="94" s="5" customFormat="1" ht="12.95" customHeight="1" x14ac:dyDescent="0.2"/>
    <row r="95" s="5" customFormat="1" ht="12.95" customHeight="1" x14ac:dyDescent="0.2"/>
    <row r="96" s="5" customFormat="1" ht="12.95" customHeight="1" x14ac:dyDescent="0.2"/>
    <row r="97" s="5" customFormat="1" ht="12.95" customHeight="1" x14ac:dyDescent="0.2"/>
    <row r="98" s="5" customFormat="1" ht="12.95" customHeight="1" x14ac:dyDescent="0.2"/>
    <row r="99" s="5" customFormat="1" ht="12.95" customHeight="1" x14ac:dyDescent="0.2"/>
    <row r="100" s="5" customFormat="1" ht="12.95" customHeight="1" x14ac:dyDescent="0.2"/>
    <row r="101" s="5" customFormat="1" ht="12.95" customHeight="1" x14ac:dyDescent="0.2"/>
    <row r="102" s="5" customFormat="1" ht="12.95" customHeight="1" x14ac:dyDescent="0.2"/>
    <row r="103" s="5" customFormat="1" ht="12.95" customHeight="1" x14ac:dyDescent="0.2"/>
    <row r="104" s="5" customFormat="1" ht="12.95" customHeight="1" x14ac:dyDescent="0.2"/>
    <row r="105" s="5" customFormat="1" ht="12.95" customHeight="1" x14ac:dyDescent="0.2"/>
    <row r="106" s="5" customFormat="1" ht="12.95" customHeight="1" x14ac:dyDescent="0.2"/>
    <row r="107" s="5" customFormat="1" ht="12.95" customHeight="1" x14ac:dyDescent="0.2"/>
    <row r="108" s="5" customFormat="1" ht="12.95" customHeight="1" x14ac:dyDescent="0.2"/>
    <row r="109" s="5" customFormat="1" ht="12.95" customHeight="1" x14ac:dyDescent="0.2"/>
    <row r="110" s="5" customFormat="1" ht="12.95" customHeight="1" x14ac:dyDescent="0.2"/>
    <row r="111" s="5" customFormat="1" ht="12.95" customHeight="1" x14ac:dyDescent="0.2"/>
    <row r="112" s="5" customFormat="1" ht="12.95" customHeight="1" x14ac:dyDescent="0.2"/>
    <row r="113" s="5" customFormat="1" ht="12.95" customHeight="1" x14ac:dyDescent="0.2"/>
    <row r="114" s="5" customFormat="1" ht="12.95" customHeight="1" x14ac:dyDescent="0.2"/>
    <row r="115" s="5" customFormat="1" ht="12.95" customHeight="1" x14ac:dyDescent="0.2"/>
    <row r="116" s="5" customFormat="1" ht="12.95" customHeight="1" x14ac:dyDescent="0.2"/>
    <row r="117" s="5" customFormat="1" ht="12.95" customHeight="1" x14ac:dyDescent="0.2"/>
    <row r="118" s="5" customFormat="1" ht="12.95" customHeight="1" x14ac:dyDescent="0.2"/>
    <row r="119" s="5" customFormat="1" ht="12.95" customHeight="1" x14ac:dyDescent="0.2"/>
    <row r="120" s="5" customFormat="1" ht="12.95" customHeight="1" x14ac:dyDescent="0.2"/>
    <row r="121" s="5" customFormat="1" ht="12.95" customHeight="1" x14ac:dyDescent="0.2"/>
    <row r="122" s="5" customFormat="1" ht="12.95" customHeight="1" x14ac:dyDescent="0.2"/>
    <row r="123" s="5" customFormat="1" ht="12.95" customHeight="1" x14ac:dyDescent="0.2"/>
    <row r="124" s="5" customFormat="1" ht="12.95" customHeight="1" x14ac:dyDescent="0.2"/>
    <row r="125" s="5" customFormat="1" ht="12.95" customHeight="1" x14ac:dyDescent="0.2"/>
    <row r="126" s="5" customFormat="1" ht="12.95" customHeight="1" x14ac:dyDescent="0.2"/>
    <row r="127" s="5" customFormat="1" ht="12.95" customHeight="1" x14ac:dyDescent="0.2"/>
    <row r="128" s="5" customFormat="1" ht="12.95" customHeight="1" x14ac:dyDescent="0.2"/>
    <row r="129" s="5" customFormat="1" ht="12.95" customHeight="1" x14ac:dyDescent="0.2"/>
    <row r="130" s="5" customFormat="1" ht="12.95" customHeight="1" x14ac:dyDescent="0.2"/>
    <row r="131" s="5" customFormat="1" ht="12.95" customHeight="1" x14ac:dyDescent="0.2"/>
    <row r="132" s="5" customFormat="1" ht="12.95" customHeight="1" x14ac:dyDescent="0.2"/>
    <row r="133" s="5" customFormat="1" ht="12.95" customHeight="1" x14ac:dyDescent="0.2"/>
    <row r="134" s="5" customFormat="1" ht="12.95" customHeight="1" x14ac:dyDescent="0.2"/>
    <row r="135" s="5" customFormat="1" ht="12.95" customHeight="1" x14ac:dyDescent="0.2"/>
    <row r="136" s="5" customFormat="1" ht="12.95" customHeight="1" x14ac:dyDescent="0.2"/>
    <row r="137" s="5" customFormat="1" ht="12.95" customHeight="1" x14ac:dyDescent="0.2"/>
    <row r="138" s="5" customFormat="1" ht="12.95" customHeight="1" x14ac:dyDescent="0.2"/>
    <row r="139" s="5" customFormat="1" ht="12.95" customHeight="1" x14ac:dyDescent="0.2"/>
    <row r="140" s="5" customFormat="1" ht="12.95" customHeight="1" x14ac:dyDescent="0.2"/>
    <row r="141" s="5" customFormat="1" ht="12.95" customHeight="1" x14ac:dyDescent="0.2"/>
    <row r="142" s="5" customFormat="1" ht="12.95" customHeight="1" x14ac:dyDescent="0.2"/>
    <row r="143" s="5" customFormat="1" ht="12.95" customHeight="1" x14ac:dyDescent="0.2"/>
    <row r="144" s="5" customFormat="1" ht="12.95" customHeight="1" x14ac:dyDescent="0.2"/>
    <row r="145" s="5" customFormat="1" ht="12.95" customHeight="1" x14ac:dyDescent="0.2"/>
    <row r="146" s="5" customFormat="1" ht="12.95" customHeight="1" x14ac:dyDescent="0.2"/>
    <row r="147" s="5" customFormat="1" ht="12.95" customHeight="1" x14ac:dyDescent="0.2"/>
    <row r="148" s="5" customFormat="1" ht="12.95" customHeight="1" x14ac:dyDescent="0.2"/>
    <row r="149" s="5" customFormat="1" ht="12.95" customHeight="1" x14ac:dyDescent="0.2"/>
    <row r="150" s="5" customFormat="1" ht="12.95" customHeight="1" x14ac:dyDescent="0.2"/>
    <row r="151" s="5" customFormat="1" ht="12.95" customHeight="1" x14ac:dyDescent="0.2"/>
    <row r="152" s="5" customFormat="1" ht="12.95" customHeight="1" x14ac:dyDescent="0.2"/>
    <row r="153" s="5" customFormat="1" ht="12.95" customHeight="1" x14ac:dyDescent="0.2"/>
    <row r="154" s="5" customFormat="1" ht="12.95" customHeight="1" x14ac:dyDescent="0.2"/>
    <row r="155" s="5" customFormat="1" ht="12.95" customHeight="1" x14ac:dyDescent="0.2"/>
    <row r="156" s="5" customFormat="1" ht="12.95" customHeight="1" x14ac:dyDescent="0.2"/>
    <row r="157" s="5" customFormat="1" ht="12.95" customHeight="1" x14ac:dyDescent="0.2"/>
    <row r="158" s="5" customFormat="1" ht="12.95" customHeight="1" x14ac:dyDescent="0.2"/>
    <row r="159" s="5" customFormat="1" ht="12.95" customHeight="1" x14ac:dyDescent="0.2"/>
    <row r="160" s="5" customFormat="1" ht="12.95" customHeight="1" x14ac:dyDescent="0.2"/>
    <row r="161" s="5" customFormat="1" ht="12.95" customHeight="1" x14ac:dyDescent="0.2"/>
    <row r="162" s="5" customFormat="1" ht="12.95" customHeight="1" x14ac:dyDescent="0.2"/>
    <row r="163" s="5" customFormat="1" ht="12.95" customHeight="1" x14ac:dyDescent="0.2"/>
    <row r="164" s="5" customFormat="1" ht="12.95" customHeight="1" x14ac:dyDescent="0.2"/>
    <row r="165" s="5" customFormat="1" ht="12.95" customHeight="1" x14ac:dyDescent="0.2"/>
    <row r="166" s="5" customFormat="1" ht="12.95" customHeight="1" x14ac:dyDescent="0.2"/>
    <row r="167" s="5" customFormat="1" ht="12.95" customHeight="1" x14ac:dyDescent="0.2"/>
    <row r="168" s="5" customFormat="1" ht="12.95" customHeight="1" x14ac:dyDescent="0.2"/>
    <row r="169" s="5" customFormat="1" ht="12.95" customHeight="1" x14ac:dyDescent="0.2"/>
    <row r="170" s="5" customFormat="1" ht="12.95" customHeight="1" x14ac:dyDescent="0.2"/>
    <row r="171" s="5" customFormat="1" ht="12.95" customHeight="1" x14ac:dyDescent="0.2"/>
    <row r="172" s="5" customFormat="1" ht="12.95" customHeight="1" x14ac:dyDescent="0.2"/>
    <row r="173" s="5" customFormat="1" ht="12.95" customHeight="1" x14ac:dyDescent="0.2"/>
    <row r="174" s="5" customFormat="1" ht="12.95" customHeight="1" x14ac:dyDescent="0.2"/>
    <row r="175" s="5" customFormat="1" ht="12.95" customHeight="1" x14ac:dyDescent="0.2"/>
    <row r="176" s="5" customFormat="1" ht="12.95" customHeight="1" x14ac:dyDescent="0.2"/>
    <row r="177" s="5" customFormat="1" ht="12.95" customHeight="1" x14ac:dyDescent="0.2"/>
    <row r="178" s="5" customFormat="1" ht="12.95" customHeight="1" x14ac:dyDescent="0.2"/>
    <row r="179" s="5" customFormat="1" ht="12.95" customHeight="1" x14ac:dyDescent="0.2"/>
    <row r="180" s="5" customFormat="1" ht="12.95" customHeight="1" x14ac:dyDescent="0.2"/>
    <row r="181" s="5" customFormat="1" ht="12.95" customHeight="1" x14ac:dyDescent="0.2"/>
    <row r="182" s="5" customFormat="1" ht="12.95" customHeight="1" x14ac:dyDescent="0.2"/>
    <row r="183" s="5" customFormat="1" ht="12.95" customHeight="1" x14ac:dyDescent="0.2"/>
    <row r="184" s="5" customFormat="1" ht="12.95" customHeight="1" x14ac:dyDescent="0.2"/>
    <row r="185" s="5" customFormat="1" ht="12.95" customHeight="1" x14ac:dyDescent="0.2"/>
    <row r="186" s="5" customFormat="1" ht="12.95" customHeight="1" x14ac:dyDescent="0.2"/>
    <row r="187" s="5" customFormat="1" ht="12.95" customHeight="1" x14ac:dyDescent="0.2"/>
    <row r="188" s="5" customFormat="1" ht="12.95" customHeight="1" x14ac:dyDescent="0.2"/>
    <row r="189" s="5" customFormat="1" ht="12.95" customHeight="1" x14ac:dyDescent="0.2"/>
    <row r="190" s="5" customFormat="1" ht="12.95" customHeight="1" x14ac:dyDescent="0.2"/>
    <row r="191" s="5" customFormat="1" ht="12.95" customHeight="1" x14ac:dyDescent="0.2"/>
    <row r="192" s="5" customFormat="1" ht="12.95" customHeight="1" x14ac:dyDescent="0.2"/>
    <row r="193" s="5" customFormat="1" ht="12.95" customHeight="1" x14ac:dyDescent="0.2"/>
    <row r="194" s="5" customFormat="1" ht="12.95" customHeight="1" x14ac:dyDescent="0.2"/>
    <row r="195" s="5" customFormat="1" ht="12.95" customHeight="1" x14ac:dyDescent="0.2"/>
    <row r="196" s="5" customFormat="1" ht="12.95" customHeight="1" x14ac:dyDescent="0.2"/>
    <row r="197" s="5" customFormat="1" ht="12.95" customHeight="1" x14ac:dyDescent="0.2"/>
    <row r="198" s="5" customFormat="1" ht="12.95" customHeight="1" x14ac:dyDescent="0.2"/>
    <row r="199" s="5" customFormat="1" ht="12.95" customHeight="1" x14ac:dyDescent="0.2"/>
    <row r="200" s="5" customFormat="1" ht="12.95" customHeight="1" x14ac:dyDescent="0.2"/>
    <row r="201" s="5" customFormat="1" ht="12.95" customHeight="1" x14ac:dyDescent="0.2"/>
    <row r="202" s="5" customFormat="1" ht="12.95" customHeight="1" x14ac:dyDescent="0.2"/>
    <row r="203" s="5" customFormat="1" ht="12.95" customHeight="1" x14ac:dyDescent="0.2"/>
    <row r="204" s="5" customFormat="1" ht="12.95" customHeight="1" x14ac:dyDescent="0.2"/>
    <row r="205" s="5" customFormat="1" ht="12.95" customHeight="1" x14ac:dyDescent="0.2"/>
    <row r="206" s="5" customFormat="1" ht="12.95" customHeight="1" x14ac:dyDescent="0.2"/>
    <row r="207" s="5" customFormat="1" ht="12.95" customHeight="1" x14ac:dyDescent="0.2"/>
    <row r="208" s="5" customFormat="1" ht="12.95" customHeight="1" x14ac:dyDescent="0.2"/>
    <row r="209" s="5" customFormat="1" ht="12.95" customHeight="1" x14ac:dyDescent="0.2"/>
    <row r="210" s="5" customFormat="1" ht="12.95" customHeight="1" x14ac:dyDescent="0.2"/>
    <row r="211" s="5" customFormat="1" ht="12.95" customHeight="1" x14ac:dyDescent="0.2"/>
    <row r="212" s="5" customFormat="1" ht="12.95" customHeight="1" x14ac:dyDescent="0.2"/>
    <row r="213" s="5" customFormat="1" ht="12.95" customHeight="1" x14ac:dyDescent="0.2"/>
    <row r="214" s="5" customFormat="1" ht="12.95" customHeight="1" x14ac:dyDescent="0.2"/>
    <row r="215" s="5" customFormat="1" ht="12.95" customHeight="1" x14ac:dyDescent="0.2"/>
    <row r="216" s="5" customFormat="1" ht="12.95" customHeight="1" x14ac:dyDescent="0.2"/>
    <row r="217" s="5" customFormat="1" ht="12.95" customHeight="1" x14ac:dyDescent="0.2"/>
    <row r="218" s="5" customFormat="1" ht="12.95" customHeight="1" x14ac:dyDescent="0.2"/>
    <row r="219" s="5" customFormat="1" ht="12.95" customHeight="1" x14ac:dyDescent="0.2"/>
    <row r="220" s="5" customFormat="1" ht="12.95" customHeight="1" x14ac:dyDescent="0.2"/>
    <row r="221" s="5" customFormat="1" ht="12.95" customHeight="1" x14ac:dyDescent="0.2"/>
    <row r="222" s="5" customFormat="1" ht="12.95" customHeight="1" x14ac:dyDescent="0.2"/>
    <row r="223" s="5" customFormat="1" ht="12.95" customHeight="1" x14ac:dyDescent="0.2"/>
    <row r="224" s="5" customFormat="1" ht="12.95" customHeight="1" x14ac:dyDescent="0.2"/>
    <row r="225" s="5" customFormat="1" ht="12.95" customHeight="1" x14ac:dyDescent="0.2"/>
    <row r="226" s="5" customFormat="1" ht="12.95" customHeight="1" x14ac:dyDescent="0.2"/>
    <row r="227" s="5" customFormat="1" ht="12.95" customHeight="1" x14ac:dyDescent="0.2"/>
    <row r="228" s="5" customFormat="1" ht="12.95" customHeight="1" x14ac:dyDescent="0.2"/>
    <row r="229" s="5" customFormat="1" ht="12.95" customHeight="1" x14ac:dyDescent="0.2"/>
    <row r="230" s="5" customFormat="1" ht="12.95" customHeight="1" x14ac:dyDescent="0.2"/>
    <row r="231" s="5" customFormat="1" ht="12.95" customHeight="1" x14ac:dyDescent="0.2"/>
    <row r="232" s="5" customFormat="1" ht="12.95" customHeight="1" x14ac:dyDescent="0.2"/>
    <row r="233" s="5" customFormat="1" ht="12.95" customHeight="1" x14ac:dyDescent="0.2"/>
    <row r="234" s="5" customFormat="1" ht="12.95" customHeight="1" x14ac:dyDescent="0.2"/>
    <row r="235" s="5" customFormat="1" ht="12.95" customHeight="1" x14ac:dyDescent="0.2"/>
    <row r="236" s="5" customFormat="1" ht="12.95" customHeight="1" x14ac:dyDescent="0.2"/>
    <row r="237" s="5" customFormat="1" ht="12.95" customHeight="1" x14ac:dyDescent="0.2"/>
    <row r="238" s="5" customFormat="1" ht="12.95" customHeight="1" x14ac:dyDescent="0.2"/>
    <row r="239" s="5" customFormat="1" ht="12.95" customHeight="1" x14ac:dyDescent="0.2"/>
    <row r="240" s="5" customFormat="1" ht="12.95" customHeight="1" x14ac:dyDescent="0.2"/>
    <row r="241" s="5" customFormat="1" ht="12.95" customHeight="1" x14ac:dyDescent="0.2"/>
    <row r="242" s="5" customFormat="1" ht="12.95" customHeight="1" x14ac:dyDescent="0.2"/>
    <row r="243" s="5" customFormat="1" ht="12.95" customHeight="1" x14ac:dyDescent="0.2"/>
    <row r="244" s="5" customFormat="1" ht="12.95" customHeight="1" x14ac:dyDescent="0.2"/>
    <row r="245" s="5" customFormat="1" ht="12.95" customHeight="1" x14ac:dyDescent="0.2"/>
    <row r="246" s="5" customFormat="1" ht="12.95" customHeight="1" x14ac:dyDescent="0.2"/>
    <row r="247" s="5" customFormat="1" ht="12.95" customHeight="1" x14ac:dyDescent="0.2"/>
    <row r="248" s="5" customFormat="1" ht="12.95" customHeight="1" x14ac:dyDescent="0.2"/>
    <row r="249" s="5" customFormat="1" ht="12.95" customHeight="1" x14ac:dyDescent="0.2"/>
    <row r="250" s="5" customFormat="1" ht="12.95" customHeight="1" x14ac:dyDescent="0.2"/>
    <row r="251" s="5" customFormat="1" ht="12.95" customHeight="1" x14ac:dyDescent="0.2"/>
    <row r="252" s="5" customFormat="1" ht="12.95" customHeight="1" x14ac:dyDescent="0.2"/>
    <row r="253" s="5" customFormat="1" ht="12.95" customHeight="1" x14ac:dyDescent="0.2"/>
    <row r="254" s="5" customFormat="1" ht="12.95" customHeight="1" x14ac:dyDescent="0.2"/>
    <row r="255" s="5" customFormat="1" ht="12.95" customHeight="1" x14ac:dyDescent="0.2"/>
    <row r="256" s="5" customFormat="1" ht="12.95" customHeight="1" x14ac:dyDescent="0.2"/>
    <row r="257" s="5" customFormat="1" ht="12.95" customHeight="1" x14ac:dyDescent="0.2"/>
    <row r="258" s="5" customFormat="1" ht="12.95" customHeight="1" x14ac:dyDescent="0.2"/>
    <row r="259" s="5" customFormat="1" ht="12.95" customHeight="1" x14ac:dyDescent="0.2"/>
    <row r="260" s="5" customFormat="1" ht="12.95" customHeight="1" x14ac:dyDescent="0.2"/>
    <row r="261" s="5" customFormat="1" ht="12.95" customHeight="1" x14ac:dyDescent="0.2"/>
    <row r="262" s="5" customFormat="1" ht="12.95" customHeight="1" x14ac:dyDescent="0.2"/>
    <row r="263" s="5" customFormat="1" ht="12.95" customHeight="1" x14ac:dyDescent="0.2"/>
    <row r="264" s="5" customFormat="1" ht="12.95" customHeight="1" x14ac:dyDescent="0.2"/>
    <row r="265" s="5" customFormat="1" ht="12.95" customHeight="1" x14ac:dyDescent="0.2"/>
    <row r="266" s="5" customFormat="1" ht="12.95" customHeight="1" x14ac:dyDescent="0.2"/>
    <row r="267" s="5" customFormat="1" ht="12.95" customHeight="1" x14ac:dyDescent="0.2"/>
    <row r="268" s="5" customFormat="1" ht="12.95" customHeight="1" x14ac:dyDescent="0.2"/>
    <row r="269" s="5" customFormat="1" ht="12.95" customHeight="1" x14ac:dyDescent="0.2"/>
    <row r="270" s="5" customFormat="1" ht="12.95" customHeight="1" x14ac:dyDescent="0.2"/>
    <row r="271" s="5" customFormat="1" ht="12.95" customHeight="1" x14ac:dyDescent="0.2"/>
    <row r="272" s="5" customFormat="1" ht="12.95" customHeight="1" x14ac:dyDescent="0.2"/>
    <row r="273" s="5" customFormat="1" ht="12.95" customHeight="1" x14ac:dyDescent="0.2"/>
    <row r="274" s="5" customFormat="1" ht="12.95" customHeight="1" x14ac:dyDescent="0.2"/>
    <row r="275" s="5" customFormat="1" ht="12.95" customHeight="1" x14ac:dyDescent="0.2"/>
    <row r="276" s="5" customFormat="1" ht="12.95" customHeight="1" x14ac:dyDescent="0.2"/>
    <row r="277" s="5" customFormat="1" ht="12.95" customHeight="1" x14ac:dyDescent="0.2"/>
    <row r="278" s="5" customFormat="1" ht="12.95" customHeight="1" x14ac:dyDescent="0.2"/>
    <row r="279" s="5" customFormat="1" ht="12.95" customHeight="1" x14ac:dyDescent="0.2"/>
    <row r="280" s="5" customFormat="1" ht="12.95" customHeight="1" x14ac:dyDescent="0.2"/>
    <row r="281" s="5" customFormat="1" ht="12.95" customHeight="1" x14ac:dyDescent="0.2"/>
    <row r="282" s="5" customFormat="1" ht="12.95" customHeight="1" x14ac:dyDescent="0.2"/>
    <row r="283" s="5" customFormat="1" ht="12.95" customHeight="1" x14ac:dyDescent="0.2"/>
    <row r="284" s="5" customFormat="1" ht="12.95" customHeight="1" x14ac:dyDescent="0.2"/>
    <row r="285" s="5" customFormat="1" ht="12.95" customHeight="1" x14ac:dyDescent="0.2"/>
    <row r="286" s="5" customFormat="1" ht="12.95" customHeight="1" x14ac:dyDescent="0.2"/>
    <row r="287" s="5" customFormat="1" ht="12.95" customHeight="1" x14ac:dyDescent="0.2"/>
    <row r="288" s="5" customFormat="1" ht="12.95" customHeight="1" x14ac:dyDescent="0.2"/>
    <row r="289" s="5" customFormat="1" ht="12.95" customHeight="1" x14ac:dyDescent="0.2"/>
    <row r="290" s="5" customFormat="1" ht="12.95" customHeight="1" x14ac:dyDescent="0.2"/>
    <row r="291" s="5" customFormat="1" ht="12.95" customHeight="1" x14ac:dyDescent="0.2"/>
    <row r="292" s="5" customFormat="1" ht="12.95" customHeight="1" x14ac:dyDescent="0.2"/>
    <row r="293" s="5" customFormat="1" ht="12.95" customHeight="1" x14ac:dyDescent="0.2"/>
    <row r="294" s="5" customFormat="1" ht="12.95" customHeight="1" x14ac:dyDescent="0.2"/>
    <row r="295" s="5" customFormat="1" ht="12.95" customHeight="1" x14ac:dyDescent="0.2"/>
    <row r="296" s="5" customFormat="1" ht="12.95" customHeight="1" x14ac:dyDescent="0.2"/>
    <row r="297" s="5" customFormat="1" ht="12.95" customHeight="1" x14ac:dyDescent="0.2"/>
    <row r="298" s="5" customFormat="1" ht="12.95" customHeight="1" x14ac:dyDescent="0.2"/>
    <row r="299" s="5" customFormat="1" ht="12.95" customHeight="1" x14ac:dyDescent="0.2"/>
    <row r="300" s="5" customFormat="1" ht="12.95" customHeight="1" x14ac:dyDescent="0.2"/>
    <row r="301" s="5" customFormat="1" ht="12.95" customHeight="1" x14ac:dyDescent="0.2"/>
    <row r="302" s="5" customFormat="1" ht="12.95" customHeight="1" x14ac:dyDescent="0.2"/>
    <row r="303" s="5" customFormat="1" ht="12.95" customHeight="1" x14ac:dyDescent="0.2"/>
    <row r="304" s="5" customFormat="1" ht="12.95" customHeight="1" x14ac:dyDescent="0.2"/>
    <row r="305" s="5" customFormat="1" ht="12.95" customHeight="1" x14ac:dyDescent="0.2"/>
    <row r="306" s="5" customFormat="1" ht="12.95" customHeight="1" x14ac:dyDescent="0.2"/>
    <row r="307" s="5" customFormat="1" ht="12.95" customHeight="1" x14ac:dyDescent="0.2"/>
    <row r="308" s="5" customFormat="1" ht="12.95" customHeight="1" x14ac:dyDescent="0.2"/>
    <row r="309" s="5" customFormat="1" ht="12.95" customHeight="1" x14ac:dyDescent="0.2"/>
    <row r="310" s="5" customFormat="1" ht="12.95" customHeight="1" x14ac:dyDescent="0.2"/>
    <row r="311" s="5" customFormat="1" ht="12.95" customHeight="1" x14ac:dyDescent="0.2"/>
    <row r="312" s="5" customFormat="1" ht="12.95" customHeight="1" x14ac:dyDescent="0.2"/>
    <row r="313" s="5" customFormat="1" ht="12.95" customHeight="1" x14ac:dyDescent="0.2"/>
    <row r="314" s="5" customFormat="1" ht="12.95" customHeight="1" x14ac:dyDescent="0.2"/>
    <row r="315" s="5" customFormat="1" ht="12.95" customHeight="1" x14ac:dyDescent="0.2"/>
    <row r="316" s="5" customFormat="1" ht="12.95" customHeight="1" x14ac:dyDescent="0.2"/>
    <row r="317" s="5" customFormat="1" ht="12.95" customHeight="1" x14ac:dyDescent="0.2"/>
    <row r="318" s="5" customFormat="1" ht="12.95" customHeight="1" x14ac:dyDescent="0.2"/>
    <row r="319" s="5" customFormat="1" ht="12.95" customHeight="1" x14ac:dyDescent="0.2"/>
    <row r="320" s="5" customFormat="1" ht="12.95" customHeight="1" x14ac:dyDescent="0.2"/>
    <row r="321" s="5" customFormat="1" ht="12.95" customHeight="1" x14ac:dyDescent="0.2"/>
    <row r="322" s="5" customFormat="1" ht="12.95" customHeight="1" x14ac:dyDescent="0.2"/>
    <row r="323" s="5" customFormat="1" ht="12.95" customHeight="1" x14ac:dyDescent="0.2"/>
    <row r="324" s="5" customFormat="1" ht="12.95" customHeight="1" x14ac:dyDescent="0.2"/>
    <row r="325" s="5" customFormat="1" ht="12.95" customHeight="1" x14ac:dyDescent="0.2"/>
    <row r="326" s="5" customFormat="1" ht="12.95" customHeight="1" x14ac:dyDescent="0.2"/>
    <row r="327" s="5" customFormat="1" ht="12.95" customHeight="1" x14ac:dyDescent="0.2"/>
    <row r="328" s="5" customFormat="1" ht="12.95" customHeight="1" x14ac:dyDescent="0.2"/>
    <row r="329" s="5" customFormat="1" ht="12.95" customHeight="1" x14ac:dyDescent="0.2"/>
    <row r="330" s="5" customFormat="1" ht="12.95" customHeight="1" x14ac:dyDescent="0.2"/>
    <row r="331" s="5" customFormat="1" ht="12.95" customHeight="1" x14ac:dyDescent="0.2"/>
    <row r="332" s="5" customFormat="1" ht="12.95" customHeight="1" x14ac:dyDescent="0.2"/>
    <row r="333" s="5" customFormat="1" ht="12.95" customHeight="1" x14ac:dyDescent="0.2"/>
    <row r="334" s="5" customFormat="1" ht="12.95" customHeight="1" x14ac:dyDescent="0.2"/>
    <row r="335" s="5" customFormat="1" ht="12.95" customHeight="1" x14ac:dyDescent="0.2"/>
    <row r="336" s="5" customFormat="1" ht="12.95" customHeight="1" x14ac:dyDescent="0.2"/>
    <row r="337" s="5" customFormat="1" ht="12.95" customHeight="1" x14ac:dyDescent="0.2"/>
    <row r="338" s="5" customFormat="1" ht="12.95" customHeight="1" x14ac:dyDescent="0.2"/>
    <row r="339" s="5" customFormat="1" ht="12.95" customHeight="1" x14ac:dyDescent="0.2"/>
    <row r="340" s="5" customFormat="1" ht="12.95" customHeight="1" x14ac:dyDescent="0.2"/>
    <row r="341" s="5" customFormat="1" ht="12.95" customHeight="1" x14ac:dyDescent="0.2"/>
    <row r="342" s="5" customFormat="1" ht="12.95" customHeight="1" x14ac:dyDescent="0.2"/>
    <row r="343" s="5" customFormat="1" ht="12.95" customHeight="1" x14ac:dyDescent="0.2"/>
    <row r="344" s="5" customFormat="1" ht="12.95" customHeight="1" x14ac:dyDescent="0.2"/>
    <row r="345" s="5" customFormat="1" ht="12.95" customHeight="1" x14ac:dyDescent="0.2"/>
    <row r="346" s="5" customFormat="1" ht="12.95" customHeight="1" x14ac:dyDescent="0.2"/>
    <row r="347" s="5" customFormat="1" ht="12.95" customHeight="1" x14ac:dyDescent="0.2"/>
    <row r="348" s="5" customFormat="1" ht="12.95" customHeight="1" x14ac:dyDescent="0.2"/>
    <row r="349" s="5" customFormat="1" ht="12.95" customHeight="1" x14ac:dyDescent="0.2"/>
    <row r="350" s="5" customFormat="1" ht="12.95" customHeight="1" x14ac:dyDescent="0.2"/>
    <row r="351" s="5" customFormat="1" ht="12.95" customHeight="1" x14ac:dyDescent="0.2"/>
    <row r="352" s="5" customFormat="1" ht="12.95" customHeight="1" x14ac:dyDescent="0.2"/>
    <row r="353" s="5" customFormat="1" ht="12.95" customHeight="1" x14ac:dyDescent="0.2"/>
    <row r="354" s="5" customFormat="1" ht="12.95" customHeight="1" x14ac:dyDescent="0.2"/>
    <row r="355" s="5" customFormat="1" ht="12.95" customHeight="1" x14ac:dyDescent="0.2"/>
    <row r="356" s="5" customFormat="1" ht="12.95" customHeight="1" x14ac:dyDescent="0.2"/>
    <row r="357" s="5" customFormat="1" ht="12.95" customHeight="1" x14ac:dyDescent="0.2"/>
    <row r="358" s="5" customFormat="1" ht="12.95" customHeight="1" x14ac:dyDescent="0.2"/>
    <row r="359" s="5" customFormat="1" ht="12.95" customHeight="1" x14ac:dyDescent="0.2"/>
    <row r="360" s="5" customFormat="1" ht="12.95" customHeight="1" x14ac:dyDescent="0.2"/>
    <row r="361" s="5" customFormat="1" ht="12.95" customHeight="1" x14ac:dyDescent="0.2"/>
    <row r="362" s="5" customFormat="1" ht="12.95" customHeight="1" x14ac:dyDescent="0.2"/>
    <row r="363" s="5" customFormat="1" ht="12.95" customHeight="1" x14ac:dyDescent="0.2"/>
    <row r="364" s="5" customFormat="1" ht="12.95" customHeight="1" x14ac:dyDescent="0.2"/>
    <row r="365" s="5" customFormat="1" ht="12.95" customHeight="1" x14ac:dyDescent="0.2"/>
    <row r="366" s="5" customFormat="1" ht="12.95" customHeight="1" x14ac:dyDescent="0.2"/>
    <row r="367" s="5" customFormat="1" ht="12.95" customHeight="1" x14ac:dyDescent="0.2"/>
    <row r="368" s="5" customFormat="1" ht="12.95" customHeight="1" x14ac:dyDescent="0.2"/>
    <row r="369" s="5" customFormat="1" ht="12.95" customHeight="1" x14ac:dyDescent="0.2"/>
    <row r="370" s="5" customFormat="1" ht="12.95" customHeight="1" x14ac:dyDescent="0.2"/>
    <row r="371" s="5" customFormat="1" ht="12.95" customHeight="1" x14ac:dyDescent="0.2"/>
    <row r="372" s="5" customFormat="1" ht="12.95" customHeight="1" x14ac:dyDescent="0.2"/>
    <row r="373" s="5" customFormat="1" ht="12.95" customHeight="1" x14ac:dyDescent="0.2"/>
    <row r="374" s="5" customFormat="1" ht="12.95" customHeight="1" x14ac:dyDescent="0.2"/>
    <row r="375" s="5" customFormat="1" ht="12.95" customHeight="1" x14ac:dyDescent="0.2"/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2024-01-13T06:37:52Z</dcterms:modified>
</cp:coreProperties>
</file>