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8B84F77C-1B2F-492B-88B8-252B4D8F4F1C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O25" i="1"/>
  <c r="O24" i="1"/>
  <c r="O2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<sst xmlns="http://schemas.openxmlformats.org/spreadsheetml/2006/main" count="61" uniqueCount="54">
  <si>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</si>
  <si>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</si>
  <si>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</si>
  <si>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</si>
  <si>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</si>
  <si>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</si>
  <si>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</si>
  <si>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</si>
  <si>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</si>
  <si>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</si>
  <si>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</si>
  <si>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</si>
  <si>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</si>
  <si>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</si>
  <si>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</si>
  <si>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</si>
  <si>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</si>
  <si>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</si>
  <si>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</si>
  <si>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</si>
  <si>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</si>
  <si>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</si>
  <si>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</si>
  <si>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</si>
  <si>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</si>
  <si>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</si>
  <si>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</si>
  <si>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</si>
  <si>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</si>
  <si>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</si>
  <si>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</si>
  <si>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</si>
  <si>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</si>
  <si>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</si>
  <si>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</si>
  <si>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</si>
  <si>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</si>
  <si>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</si>
  <si>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</si>
  <si>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</si>
  <si>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</si>
  <si>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</si>
  <si>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</si>
  <si>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</si>
  <si>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</si>
  <si>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</si>
  <si>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BAV102 Feb 2025</t>
  </si>
  <si>
    <t>I</t>
  </si>
  <si>
    <t>UCAC4 609-022916 Aur</t>
  </si>
  <si>
    <t>EA</t>
  </si>
  <si>
    <t>VSX</t>
  </si>
  <si>
    <t>14.63 (0.43)</t>
  </si>
  <si>
    <t>OEJV 2025-261</t>
  </si>
  <si>
    <t>VSX : Detail for UCAC4 609-022916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</si>
</sst>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2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center" wrapText="1"/>
      <protection locked="0"/>
    </xf>
    <xf numFmtId="167" fontId="18" fillId="0" borderId="0" xfId="0" applyNumberFormat="1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UCAC4 609-022916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4.4082930000722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7.069999999657739E-2</c:v>
                </c:pt>
                <c:pt idx="3">
                  <c:v>7.2000000000116415E-2</c:v>
                </c:pt>
                <c:pt idx="4">
                  <c:v>0.16739999999845168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-3.3293151157302928E-3</c:v>
                </c:pt>
                <c:pt idx="1">
                  <c:v>-3.3293151157302928E-3</c:v>
                </c:pt>
                <c:pt idx="2">
                  <c:v>9.9323941914607E-2</c:v>
                </c:pt>
                <c:pt idx="3">
                  <c:v>0.10303935460338745</c:v>
                </c:pt>
                <c:pt idx="4">
                  <c:v>0.11439533370861157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1713</c:v>
                      </c:pt>
                      <c:pt idx="3">
                        <c:v>1775</c:v>
                      </c:pt>
                      <c:pt idx="4">
                        <c:v>1964.5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UCAC4 609-022916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7.069999999657739E-2</c:v>
                </c:pt>
                <c:pt idx="3">
                  <c:v>7.2000000000116415E-2</c:v>
                </c:pt>
                <c:pt idx="4">
                  <c:v>0.16739999999845168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-3.3293151157302928E-3</c:v>
                </c:pt>
                <c:pt idx="1">
                  <c:v>-3.3293151157302928E-3</c:v>
                </c:pt>
                <c:pt idx="2">
                  <c:v>9.9323941914607E-2</c:v>
                </c:pt>
                <c:pt idx="3">
                  <c:v>0.10303935460338745</c:v>
                </c:pt>
                <c:pt idx="4">
                  <c:v>0.11439533370861157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1713</c:v>
                </c:pt>
                <c:pt idx="3">
                  <c:v>1775</c:v>
                </c:pt>
                <c:pt idx="4">
                  <c:v>1964.5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476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6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D2" s="51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57010.630400000002</v>
      </c>
      <c r="D7" s="13" t="s">
        <v>50</v>
      </c>
    </row>
    <row r="8" spans="1:15" ht="12.95" customHeight="1" x14ac:dyDescent="0.2">
      <c r="A8" s="20" t="s">
        <v>3</v>
      </c>
      <c r="C8" s="28">
        <v>1.6736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-3.3293151157302928E-3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5.9926011109362116E-5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60838.732511111106</v>
      </c>
    </row>
    <row r="15" spans="1:15" ht="12.95" customHeight="1" x14ac:dyDescent="0.2">
      <c r="A15" s="17" t="s">
        <v>17</v>
      </c>
      <c r="C15" s="18">
        <f ca="1">(C7+C11)+(C8+C12)*INT(MAX(F21:F3533))</f>
        <v>60297.695165370707</v>
      </c>
      <c r="E15" s="37" t="s">
        <v>33</v>
      </c>
      <c r="F15" s="39">
        <f ca="1">ROUND(2*(F14-$C$7)/$C$8,0)/2+F13</f>
        <v>2288.5</v>
      </c>
    </row>
    <row r="16" spans="1:15" ht="12.95" customHeight="1" x14ac:dyDescent="0.2">
      <c r="A16" s="17" t="s">
        <v>4</v>
      </c>
      <c r="C16" s="18">
        <f ca="1">+C8+C12</f>
        <v>1.6736599260111094</v>
      </c>
      <c r="E16" s="37" t="s">
        <v>34</v>
      </c>
      <c r="F16" s="39">
        <f ca="1">ROUND(2*(F14-$C$15)/$C$16,0)/2+F13</f>
        <v>324.5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45822.693644694649</v>
      </c>
    </row>
    <row r="18" spans="1:21" ht="12.95" customHeight="1" thickTop="1" thickBot="1" x14ac:dyDescent="0.25">
      <c r="A18" s="17" t="s">
        <v>5</v>
      </c>
      <c r="C18" s="24">
        <f ca="1">+C15</f>
        <v>60297.695165370707</v>
      </c>
      <c r="D18" s="25">
        <f ca="1">+C16</f>
        <v>1.6736599260111094</v>
      </c>
      <c r="E18" s="42" t="s">
        <v>44</v>
      </c>
      <c r="F18" s="41">
        <f ca="1">+($C$15+$C$16*$F$16)-($C$16/2)-15018.5-$C$5/24</f>
        <v>45821.856814731647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57010.630400000002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-3.3293151157302928E-3</v>
      </c>
      <c r="Q21" s="26">
        <f>+C21-15018.5</f>
        <v>41992.130400000002</v>
      </c>
    </row>
    <row r="22" spans="1:21" ht="12.95" customHeight="1" x14ac:dyDescent="0.2">
      <c r="A22" s="45" t="s">
        <v>52</v>
      </c>
      <c r="B22" s="49"/>
      <c r="C22" s="47">
        <v>57010.630400000002</v>
      </c>
      <c r="D22" s="50">
        <v>1E-3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>
        <f ca="1">+C$11+C$12*$F22</f>
        <v>-3.3293151157302928E-3</v>
      </c>
      <c r="Q22" s="26">
        <f>+C22-15018.5</f>
        <v>41992.130400000002</v>
      </c>
    </row>
    <row r="23" spans="1:21" ht="12.95" customHeight="1" x14ac:dyDescent="0.2">
      <c r="A23" s="45" t="s">
        <v>46</v>
      </c>
      <c r="B23" s="46" t="s">
        <v>47</v>
      </c>
      <c r="C23" s="47">
        <v>59877.577899999997</v>
      </c>
      <c r="D23" s="48">
        <v>3.5000000000000001E-3</v>
      </c>
      <c r="E23" s="20">
        <f>+(C23-C$7)/C$8</f>
        <v>1713.0422442638592</v>
      </c>
      <c r="F23" s="20">
        <f>ROUND(2*E23,0)/2</f>
        <v>1713</v>
      </c>
      <c r="G23" s="20">
        <f>+C23-(C$7+F23*C$8)</f>
        <v>7.069999999657739E-2</v>
      </c>
      <c r="K23" s="20">
        <f>+G23</f>
        <v>7.069999999657739E-2</v>
      </c>
      <c r="O23" s="20">
        <f ca="1">+C$11+C$12*$F23</f>
        <v>9.9323941914607E-2</v>
      </c>
      <c r="Q23" s="26">
        <f>+C23-15018.5</f>
        <v>44859.077899999997</v>
      </c>
    </row>
    <row r="24" spans="1:21" ht="12.95" customHeight="1" x14ac:dyDescent="0.2">
      <c r="A24" s="45" t="s">
        <v>46</v>
      </c>
      <c r="B24" s="46" t="s">
        <v>47</v>
      </c>
      <c r="C24" s="47">
        <v>59981.342400000001</v>
      </c>
      <c r="D24" s="48">
        <v>3.5000000000000001E-3</v>
      </c>
      <c r="E24" s="20">
        <f>+(C24-C$7)/C$8</f>
        <v>1775.0430210325046</v>
      </c>
      <c r="F24" s="20">
        <f>ROUND(2*E24,0)/2</f>
        <v>1775</v>
      </c>
      <c r="G24" s="20">
        <f>+C24-(C$7+F24*C$8)</f>
        <v>7.2000000000116415E-2</v>
      </c>
      <c r="K24" s="20">
        <f>+G24</f>
        <v>7.2000000000116415E-2</v>
      </c>
      <c r="O24" s="20">
        <f ca="1">+C$11+C$12*$F24</f>
        <v>0.10303935460338745</v>
      </c>
      <c r="Q24" s="26">
        <f>+C24-15018.5</f>
        <v>44962.842400000001</v>
      </c>
    </row>
    <row r="25" spans="1:21" ht="12.95" customHeight="1" x14ac:dyDescent="0.2">
      <c r="A25" s="45" t="s">
        <v>46</v>
      </c>
      <c r="B25" s="46" t="s">
        <v>47</v>
      </c>
      <c r="C25" s="47">
        <v>60298.584999999999</v>
      </c>
      <c r="D25" s="48">
        <v>3.5000000000000001E-3</v>
      </c>
      <c r="E25" s="20">
        <f>+(C25-C$7)/C$8</f>
        <v>1964.6000239005721</v>
      </c>
      <c r="F25" s="20">
        <f>ROUND(2*E25,0)/2</f>
        <v>1964.5</v>
      </c>
      <c r="G25" s="20">
        <f>+C25-(C$7+F25*C$8)</f>
        <v>0.16739999999845168</v>
      </c>
      <c r="K25" s="20">
        <f>+G25</f>
        <v>0.16739999999845168</v>
      </c>
      <c r="O25" s="20">
        <f ca="1">+C$11+C$12*$F25</f>
        <v>0.11439533370861157</v>
      </c>
      <c r="Q25" s="26">
        <f>+C25-15018.5</f>
        <v>45280.084999999999</v>
      </c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R29">
    <sortCondition ref="C21:C29"/>
  </sortState>
  <phoneticPr fontId="6" type="noConversion"/>
  <hyperlinks>
    <hyperlink ref="D2" r:id="rId1" display="https://vsx.aavso.org/index.php?view=detail.top&amp;oid=476203" xr:uid="{99EE2C23-557C-4884-915E-44FCF58244FD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2025-06-12T05:34:49Z</dcterms:modified>
</cp:coreProperties>
</file>