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0B4EB03-9635-41E6-A361-019E80F3FB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" sheetId="1" r:id="rId2"/>
    <sheet name="A (2)" sheetId="5" r:id="rId3"/>
    <sheet name="B" sheetId="3" r:id="rId4"/>
  </sheets>
  <definedNames>
    <definedName name="solver_adj" localSheetId="1" hidden="1">A!$D$4</definedName>
    <definedName name="solver_adj" localSheetId="2" hidden="1">'A (2)'!$D$4</definedName>
    <definedName name="solver_adj" localSheetId="0" hidden="1">Active!$D$4</definedName>
    <definedName name="solver_adj" localSheetId="3" hidden="1">B!$D$4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drv" localSheetId="3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0" hidden="1">100</definedName>
    <definedName name="solver_itr" localSheetId="3" hidden="1">100</definedName>
    <definedName name="solver_lin" localSheetId="1" hidden="1">2</definedName>
    <definedName name="solver_lin" localSheetId="2" hidden="1">2</definedName>
    <definedName name="solver_lin" localSheetId="0" hidden="1">2</definedName>
    <definedName name="solver_lin" localSheetId="3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eg" localSheetId="3" hidden="1">2</definedName>
    <definedName name="solver_num" localSheetId="1" hidden="1">0</definedName>
    <definedName name="solver_num" localSheetId="2" hidden="1">0</definedName>
    <definedName name="solver_num" localSheetId="0" hidden="1">0</definedName>
    <definedName name="solver_num" localSheetId="3" hidden="1">0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nwt" localSheetId="3" hidden="1">1</definedName>
    <definedName name="solver_opt" localSheetId="1" hidden="1">A!$R$18</definedName>
    <definedName name="solver_opt" localSheetId="2" hidden="1">'A (2)'!$R$18</definedName>
    <definedName name="solver_opt" localSheetId="0" hidden="1">Active!$U$18</definedName>
    <definedName name="solver_opt" localSheetId="3" hidden="1">B!$R$18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pre" localSheetId="3" hidden="1">0.000001</definedName>
    <definedName name="solver_scl" localSheetId="1" hidden="1">2</definedName>
    <definedName name="solver_scl" localSheetId="2" hidden="1">2</definedName>
    <definedName name="solver_scl" localSheetId="0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ho" localSheetId="3" hidden="1">2</definedName>
    <definedName name="solver_tim" localSheetId="1" hidden="1">100</definedName>
    <definedName name="solver_tim" localSheetId="2" hidden="1">100</definedName>
    <definedName name="solver_tim" localSheetId="0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0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al" localSheetId="3" hidden="1">0</definedName>
  </definedNames>
  <calcPr calcId="181029"/>
</workbook>
</file>

<file path=xl/calcChain.xml><?xml version="1.0" encoding="utf-8"?>
<calcChain xmlns="http://schemas.openxmlformats.org/spreadsheetml/2006/main">
  <c r="E70" i="4" l="1"/>
  <c r="F70" i="4" s="1"/>
  <c r="G70" i="4" s="1"/>
  <c r="K70" i="4" s="1"/>
  <c r="Q70" i="4"/>
  <c r="Q67" i="4"/>
  <c r="Q68" i="4"/>
  <c r="Q69" i="4"/>
  <c r="Q59" i="4"/>
  <c r="Q63" i="4"/>
  <c r="Q60" i="4"/>
  <c r="Q61" i="4"/>
  <c r="Q62" i="4"/>
  <c r="Q64" i="4"/>
  <c r="Q65" i="4"/>
  <c r="Q66" i="4"/>
  <c r="C7" i="4"/>
  <c r="E67" i="4"/>
  <c r="F67" i="4"/>
  <c r="C9" i="4"/>
  <c r="D9" i="4"/>
  <c r="Q58" i="4"/>
  <c r="Q55" i="4"/>
  <c r="Q57" i="4"/>
  <c r="Q56" i="4"/>
  <c r="Q54" i="4"/>
  <c r="Q53" i="4"/>
  <c r="Q52" i="4"/>
  <c r="Q51" i="4"/>
  <c r="Q50" i="4"/>
  <c r="Q49" i="4"/>
  <c r="Q48" i="4"/>
  <c r="Q47" i="4"/>
  <c r="Q46" i="4"/>
  <c r="Q45" i="4"/>
  <c r="Q38" i="4"/>
  <c r="Q40" i="4"/>
  <c r="Q41" i="4"/>
  <c r="Q42" i="4"/>
  <c r="Q43" i="4"/>
  <c r="F16" i="4"/>
  <c r="F17" i="4" s="1"/>
  <c r="C17" i="4"/>
  <c r="Q21" i="4"/>
  <c r="Q22" i="4"/>
  <c r="Q23" i="4"/>
  <c r="Q24" i="4"/>
  <c r="Q44" i="4"/>
  <c r="Q33" i="4"/>
  <c r="Q35" i="4"/>
  <c r="Q37" i="4"/>
  <c r="Q39" i="4"/>
  <c r="Q32" i="4"/>
  <c r="Q34" i="4"/>
  <c r="Q36" i="4"/>
  <c r="Q28" i="4"/>
  <c r="Q26" i="1"/>
  <c r="Q26" i="5"/>
  <c r="C7" i="5"/>
  <c r="E22" i="5"/>
  <c r="F22" i="5"/>
  <c r="E24" i="5"/>
  <c r="F24" i="5"/>
  <c r="G24" i="5"/>
  <c r="H24" i="5"/>
  <c r="E25" i="5"/>
  <c r="F25" i="5"/>
  <c r="C21" i="5"/>
  <c r="E21" i="5"/>
  <c r="F21" i="5"/>
  <c r="G21" i="5"/>
  <c r="Q21" i="5"/>
  <c r="Q22" i="5"/>
  <c r="Q23" i="5"/>
  <c r="Q24" i="5"/>
  <c r="Q25" i="5"/>
  <c r="Q30" i="4"/>
  <c r="Q25" i="4"/>
  <c r="Q26" i="4"/>
  <c r="Q27" i="4"/>
  <c r="Q29" i="4"/>
  <c r="Q31" i="4"/>
  <c r="Q26" i="3"/>
  <c r="Q25" i="1"/>
  <c r="Q25" i="3"/>
  <c r="T1" i="3"/>
  <c r="V1" i="3"/>
  <c r="T2" i="3"/>
  <c r="V2" i="3"/>
  <c r="T3" i="3"/>
  <c r="V3" i="3"/>
  <c r="T4" i="3"/>
  <c r="V4" i="3"/>
  <c r="T5" i="3"/>
  <c r="V5" i="3"/>
  <c r="T6" i="3"/>
  <c r="V6" i="3"/>
  <c r="C7" i="3"/>
  <c r="E21" i="3"/>
  <c r="F21" i="3"/>
  <c r="T7" i="3"/>
  <c r="V7" i="3"/>
  <c r="T8" i="3"/>
  <c r="V8" i="3"/>
  <c r="T9" i="3"/>
  <c r="V9" i="3"/>
  <c r="T10" i="3"/>
  <c r="V10" i="3"/>
  <c r="T11" i="3"/>
  <c r="V11" i="3"/>
  <c r="T12" i="3"/>
  <c r="V12" i="3"/>
  <c r="T13" i="3"/>
  <c r="V13" i="3"/>
  <c r="T14" i="3"/>
  <c r="V14" i="3"/>
  <c r="T15" i="3"/>
  <c r="V15" i="3"/>
  <c r="T16" i="3"/>
  <c r="V16" i="3"/>
  <c r="T17" i="3"/>
  <c r="V17" i="3"/>
  <c r="T18" i="3"/>
  <c r="V18" i="3"/>
  <c r="T19" i="3"/>
  <c r="V19" i="3"/>
  <c r="T20" i="3"/>
  <c r="V20" i="3"/>
  <c r="C21" i="3"/>
  <c r="C19" i="3"/>
  <c r="Q21" i="3"/>
  <c r="T21" i="3"/>
  <c r="V21" i="3"/>
  <c r="Q22" i="3"/>
  <c r="T22" i="3"/>
  <c r="V22" i="3"/>
  <c r="Q23" i="3"/>
  <c r="T23" i="3"/>
  <c r="V23" i="3"/>
  <c r="Q24" i="3"/>
  <c r="T24" i="3"/>
  <c r="V24" i="3"/>
  <c r="T25" i="3"/>
  <c r="V25" i="3"/>
  <c r="T26" i="3"/>
  <c r="V26" i="3"/>
  <c r="T27" i="3"/>
  <c r="V27" i="3"/>
  <c r="T28" i="3"/>
  <c r="V28" i="3"/>
  <c r="T29" i="3"/>
  <c r="V29" i="3"/>
  <c r="T30" i="3"/>
  <c r="V30" i="3"/>
  <c r="T31" i="3"/>
  <c r="V31" i="3"/>
  <c r="T32" i="3"/>
  <c r="V32" i="3"/>
  <c r="T33" i="3"/>
  <c r="V33" i="3"/>
  <c r="T34" i="3"/>
  <c r="V34" i="3"/>
  <c r="T35" i="3"/>
  <c r="V35" i="3"/>
  <c r="T36" i="3"/>
  <c r="V36" i="3"/>
  <c r="T37" i="3"/>
  <c r="V37" i="3"/>
  <c r="T38" i="3"/>
  <c r="V38" i="3"/>
  <c r="T39" i="3"/>
  <c r="V39" i="3"/>
  <c r="T40" i="3"/>
  <c r="V40" i="3"/>
  <c r="T41" i="3"/>
  <c r="V41" i="3"/>
  <c r="T42" i="3"/>
  <c r="V42" i="3"/>
  <c r="T43" i="3"/>
  <c r="V43" i="3"/>
  <c r="T44" i="3"/>
  <c r="V44" i="3"/>
  <c r="T45" i="3"/>
  <c r="V45" i="3"/>
  <c r="T46" i="3"/>
  <c r="V46" i="3"/>
  <c r="T47" i="3"/>
  <c r="V47" i="3"/>
  <c r="T48" i="3"/>
  <c r="V48" i="3"/>
  <c r="T49" i="3"/>
  <c r="V49" i="3"/>
  <c r="T50" i="3"/>
  <c r="V50" i="3"/>
  <c r="T51" i="3"/>
  <c r="V51" i="3"/>
  <c r="T52" i="3"/>
  <c r="V52" i="3"/>
  <c r="T53" i="3"/>
  <c r="V53" i="3"/>
  <c r="T54" i="3"/>
  <c r="V54" i="3"/>
  <c r="T55" i="3"/>
  <c r="V55" i="3"/>
  <c r="T56" i="3"/>
  <c r="V56" i="3"/>
  <c r="T57" i="3"/>
  <c r="V57" i="3"/>
  <c r="T58" i="3"/>
  <c r="V58" i="3"/>
  <c r="T59" i="3"/>
  <c r="V59" i="3"/>
  <c r="T60" i="3"/>
  <c r="V60" i="3"/>
  <c r="T61" i="3"/>
  <c r="V61" i="3"/>
  <c r="T62" i="3"/>
  <c r="V62" i="3"/>
  <c r="T63" i="3"/>
  <c r="V63" i="3"/>
  <c r="T64" i="3"/>
  <c r="V64" i="3"/>
  <c r="T65" i="3"/>
  <c r="V65" i="3"/>
  <c r="T66" i="3"/>
  <c r="V66" i="3"/>
  <c r="T67" i="3"/>
  <c r="V67" i="3"/>
  <c r="T68" i="3"/>
  <c r="V68" i="3"/>
  <c r="T69" i="3"/>
  <c r="V69" i="3"/>
  <c r="T70" i="3"/>
  <c r="V70" i="3"/>
  <c r="T71" i="3"/>
  <c r="V71" i="3"/>
  <c r="T72" i="3"/>
  <c r="V72" i="3"/>
  <c r="T73" i="3"/>
  <c r="V73" i="3"/>
  <c r="T74" i="3"/>
  <c r="V74" i="3"/>
  <c r="T75" i="3"/>
  <c r="V75" i="3"/>
  <c r="T76" i="3"/>
  <c r="V76" i="3"/>
  <c r="T77" i="3"/>
  <c r="V77" i="3"/>
  <c r="T78" i="3"/>
  <c r="V78" i="3"/>
  <c r="T79" i="3"/>
  <c r="V79" i="3"/>
  <c r="T80" i="3"/>
  <c r="V80" i="3"/>
  <c r="T81" i="3"/>
  <c r="V81" i="3"/>
  <c r="T82" i="3"/>
  <c r="V82" i="3"/>
  <c r="T83" i="3"/>
  <c r="V83" i="3"/>
  <c r="T84" i="3"/>
  <c r="V84" i="3"/>
  <c r="T85" i="3"/>
  <c r="V85" i="3"/>
  <c r="T86" i="3"/>
  <c r="V86" i="3"/>
  <c r="T87" i="3"/>
  <c r="V87" i="3"/>
  <c r="T88" i="3"/>
  <c r="V88" i="3"/>
  <c r="T89" i="3"/>
  <c r="V89" i="3"/>
  <c r="T90" i="3"/>
  <c r="V90" i="3"/>
  <c r="T91" i="3"/>
  <c r="V91" i="3"/>
  <c r="T92" i="3"/>
  <c r="V92" i="3"/>
  <c r="T93" i="3"/>
  <c r="V93" i="3"/>
  <c r="T94" i="3"/>
  <c r="V94" i="3"/>
  <c r="T95" i="3"/>
  <c r="V95" i="3"/>
  <c r="T96" i="3"/>
  <c r="V96" i="3"/>
  <c r="T97" i="3"/>
  <c r="V97" i="3"/>
  <c r="T98" i="3"/>
  <c r="V98" i="3"/>
  <c r="T99" i="3"/>
  <c r="V99" i="3"/>
  <c r="T100" i="3"/>
  <c r="V100" i="3"/>
  <c r="T101" i="3"/>
  <c r="V101" i="3"/>
  <c r="T102" i="3"/>
  <c r="V102" i="3"/>
  <c r="T103" i="3"/>
  <c r="V103" i="3"/>
  <c r="T104" i="3"/>
  <c r="V104" i="3"/>
  <c r="T105" i="3"/>
  <c r="V105" i="3"/>
  <c r="T106" i="3"/>
  <c r="V106" i="3"/>
  <c r="T107" i="3"/>
  <c r="V107" i="3"/>
  <c r="T108" i="3"/>
  <c r="V108" i="3"/>
  <c r="T109" i="3"/>
  <c r="V109" i="3"/>
  <c r="T110" i="3"/>
  <c r="V110" i="3"/>
  <c r="T111" i="3"/>
  <c r="V111" i="3"/>
  <c r="T112" i="3"/>
  <c r="V112" i="3"/>
  <c r="T113" i="3"/>
  <c r="V113" i="3"/>
  <c r="T114" i="3"/>
  <c r="V114" i="3"/>
  <c r="T115" i="3"/>
  <c r="V115" i="3"/>
  <c r="T116" i="3"/>
  <c r="V116" i="3"/>
  <c r="T117" i="3"/>
  <c r="V117" i="3"/>
  <c r="T118" i="3"/>
  <c r="V118" i="3"/>
  <c r="T119" i="3"/>
  <c r="V119" i="3"/>
  <c r="T120" i="3"/>
  <c r="V120" i="3"/>
  <c r="T121" i="3"/>
  <c r="V121" i="3"/>
  <c r="T122" i="3"/>
  <c r="V122" i="3"/>
  <c r="T123" i="3"/>
  <c r="V123" i="3"/>
  <c r="T124" i="3"/>
  <c r="V124" i="3"/>
  <c r="T125" i="3"/>
  <c r="V125" i="3"/>
  <c r="T126" i="3"/>
  <c r="V126" i="3"/>
  <c r="T127" i="3"/>
  <c r="V127" i="3"/>
  <c r="T128" i="3"/>
  <c r="V128" i="3"/>
  <c r="T129" i="3"/>
  <c r="V129" i="3"/>
  <c r="T130" i="3"/>
  <c r="V130" i="3"/>
  <c r="T131" i="3"/>
  <c r="V131" i="3"/>
  <c r="T132" i="3"/>
  <c r="V132" i="3"/>
  <c r="T133" i="3"/>
  <c r="V133" i="3"/>
  <c r="T134" i="3"/>
  <c r="V134" i="3"/>
  <c r="T135" i="3"/>
  <c r="V135" i="3"/>
  <c r="T136" i="3"/>
  <c r="V136" i="3"/>
  <c r="T137" i="3"/>
  <c r="V137" i="3"/>
  <c r="T138" i="3"/>
  <c r="V138" i="3"/>
  <c r="T139" i="3"/>
  <c r="V139" i="3"/>
  <c r="T140" i="3"/>
  <c r="V140" i="3"/>
  <c r="T141" i="3"/>
  <c r="V141" i="3"/>
  <c r="T142" i="3"/>
  <c r="V142" i="3"/>
  <c r="T143" i="3"/>
  <c r="V143" i="3"/>
  <c r="T144" i="3"/>
  <c r="V144" i="3"/>
  <c r="T145" i="3"/>
  <c r="V145" i="3"/>
  <c r="T146" i="3"/>
  <c r="V146" i="3"/>
  <c r="T147" i="3"/>
  <c r="V147" i="3"/>
  <c r="T148" i="3"/>
  <c r="V148" i="3"/>
  <c r="T149" i="3"/>
  <c r="V149" i="3"/>
  <c r="T150" i="3"/>
  <c r="V150" i="3"/>
  <c r="T151" i="3"/>
  <c r="V151" i="3"/>
  <c r="T152" i="3"/>
  <c r="V152" i="3"/>
  <c r="T153" i="3"/>
  <c r="V153" i="3"/>
  <c r="T154" i="3"/>
  <c r="V154" i="3"/>
  <c r="T155" i="3"/>
  <c r="V155" i="3"/>
  <c r="T156" i="3"/>
  <c r="V156" i="3"/>
  <c r="T157" i="3"/>
  <c r="V157" i="3"/>
  <c r="T158" i="3"/>
  <c r="V158" i="3"/>
  <c r="T159" i="3"/>
  <c r="V159" i="3"/>
  <c r="T160" i="3"/>
  <c r="V160" i="3"/>
  <c r="T161" i="3"/>
  <c r="V161" i="3"/>
  <c r="T162" i="3"/>
  <c r="V162" i="3"/>
  <c r="T163" i="3"/>
  <c r="V163" i="3"/>
  <c r="T164" i="3"/>
  <c r="V164" i="3"/>
  <c r="T165" i="3"/>
  <c r="V165" i="3"/>
  <c r="T166" i="3"/>
  <c r="V166" i="3"/>
  <c r="T167" i="3"/>
  <c r="V167" i="3"/>
  <c r="T168" i="3"/>
  <c r="V168" i="3"/>
  <c r="T169" i="3"/>
  <c r="V169" i="3"/>
  <c r="T170" i="3"/>
  <c r="V170" i="3"/>
  <c r="T171" i="3"/>
  <c r="V171" i="3"/>
  <c r="T172" i="3"/>
  <c r="V172" i="3"/>
  <c r="T173" i="3"/>
  <c r="V173" i="3"/>
  <c r="T174" i="3"/>
  <c r="V174" i="3"/>
  <c r="T175" i="3"/>
  <c r="V175" i="3"/>
  <c r="T176" i="3"/>
  <c r="V176" i="3"/>
  <c r="T177" i="3"/>
  <c r="V177" i="3"/>
  <c r="T178" i="3"/>
  <c r="V178" i="3"/>
  <c r="T179" i="3"/>
  <c r="V179" i="3"/>
  <c r="T180" i="3"/>
  <c r="V180" i="3"/>
  <c r="T181" i="3"/>
  <c r="V181" i="3"/>
  <c r="T182" i="3"/>
  <c r="V182" i="3"/>
  <c r="T183" i="3"/>
  <c r="V183" i="3"/>
  <c r="T184" i="3"/>
  <c r="V184" i="3"/>
  <c r="T185" i="3"/>
  <c r="V185" i="3"/>
  <c r="T186" i="3"/>
  <c r="V186" i="3"/>
  <c r="T187" i="3"/>
  <c r="V187" i="3"/>
  <c r="T188" i="3"/>
  <c r="V188" i="3"/>
  <c r="T189" i="3"/>
  <c r="V189" i="3"/>
  <c r="T190" i="3"/>
  <c r="V190" i="3"/>
  <c r="T191" i="3"/>
  <c r="V191" i="3"/>
  <c r="T192" i="3"/>
  <c r="V192" i="3"/>
  <c r="T193" i="3"/>
  <c r="V193" i="3"/>
  <c r="T194" i="3"/>
  <c r="V194" i="3"/>
  <c r="T195" i="3"/>
  <c r="V195" i="3"/>
  <c r="T196" i="3"/>
  <c r="V196" i="3"/>
  <c r="T197" i="3"/>
  <c r="V197" i="3"/>
  <c r="T198" i="3"/>
  <c r="V198" i="3"/>
  <c r="T199" i="3"/>
  <c r="V199" i="3"/>
  <c r="T200" i="3"/>
  <c r="V200" i="3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" i="1"/>
  <c r="Q22" i="1"/>
  <c r="Q23" i="1"/>
  <c r="Q24" i="1"/>
  <c r="C21" i="1"/>
  <c r="C7" i="1"/>
  <c r="E22" i="1"/>
  <c r="F22" i="1"/>
  <c r="H21" i="5"/>
  <c r="G22" i="5"/>
  <c r="H22" i="5"/>
  <c r="E69" i="4"/>
  <c r="F69" i="4"/>
  <c r="E23" i="3"/>
  <c r="F23" i="3"/>
  <c r="G26" i="1"/>
  <c r="I26" i="1"/>
  <c r="E30" i="4"/>
  <c r="F30" i="4"/>
  <c r="E54" i="4"/>
  <c r="F54" i="4"/>
  <c r="E38" i="4"/>
  <c r="F38" i="4"/>
  <c r="Q21" i="1"/>
  <c r="E37" i="4"/>
  <c r="F37" i="4"/>
  <c r="G37" i="4"/>
  <c r="J37" i="4"/>
  <c r="E26" i="4"/>
  <c r="F26" i="4"/>
  <c r="E60" i="4"/>
  <c r="F60" i="4"/>
  <c r="E51" i="4"/>
  <c r="F51" i="4"/>
  <c r="G45" i="4"/>
  <c r="K45" i="4"/>
  <c r="E43" i="4"/>
  <c r="F43" i="4"/>
  <c r="G43" i="4"/>
  <c r="K43" i="4"/>
  <c r="E21" i="1"/>
  <c r="F21" i="1"/>
  <c r="G21" i="1"/>
  <c r="G65" i="4"/>
  <c r="K65" i="4"/>
  <c r="E63" i="4"/>
  <c r="F63" i="4"/>
  <c r="G63" i="4"/>
  <c r="K63" i="4"/>
  <c r="E46" i="4"/>
  <c r="F46" i="4"/>
  <c r="E23" i="1"/>
  <c r="F23" i="1"/>
  <c r="E25" i="1"/>
  <c r="F25" i="1"/>
  <c r="G25" i="1"/>
  <c r="I25" i="1"/>
  <c r="E26" i="5"/>
  <c r="F26" i="5"/>
  <c r="G26" i="5"/>
  <c r="I26" i="5"/>
  <c r="E26" i="1"/>
  <c r="F26" i="1"/>
  <c r="E35" i="4"/>
  <c r="F35" i="4"/>
  <c r="G35" i="4"/>
  <c r="J35" i="4"/>
  <c r="E25" i="4"/>
  <c r="F25" i="4"/>
  <c r="E65" i="4"/>
  <c r="F65" i="4"/>
  <c r="E56" i="4"/>
  <c r="F56" i="4"/>
  <c r="G56" i="4"/>
  <c r="K56" i="4"/>
  <c r="E48" i="4"/>
  <c r="F48" i="4"/>
  <c r="G48" i="4"/>
  <c r="K48" i="4"/>
  <c r="E40" i="4"/>
  <c r="F40" i="4"/>
  <c r="G40" i="4"/>
  <c r="J40" i="4"/>
  <c r="E59" i="4"/>
  <c r="F59" i="4"/>
  <c r="G59" i="4"/>
  <c r="K59" i="4"/>
  <c r="E68" i="4"/>
  <c r="F68" i="4"/>
  <c r="G68" i="4"/>
  <c r="K68" i="4"/>
  <c r="E36" i="4"/>
  <c r="F36" i="4"/>
  <c r="E66" i="4"/>
  <c r="F66" i="4"/>
  <c r="G66" i="4"/>
  <c r="K66" i="4"/>
  <c r="E57" i="4"/>
  <c r="F57" i="4"/>
  <c r="G57" i="4"/>
  <c r="K57" i="4"/>
  <c r="E49" i="4"/>
  <c r="F49" i="4"/>
  <c r="G49" i="4"/>
  <c r="K49" i="4"/>
  <c r="G23" i="1"/>
  <c r="H23" i="1"/>
  <c r="E27" i="4"/>
  <c r="F27" i="4"/>
  <c r="G27" i="4"/>
  <c r="J27" i="4"/>
  <c r="E24" i="1"/>
  <c r="F24" i="1"/>
  <c r="G24" i="1"/>
  <c r="H24" i="1"/>
  <c r="G24" i="3"/>
  <c r="H24" i="3"/>
  <c r="E22" i="3"/>
  <c r="F22" i="3"/>
  <c r="G22" i="3"/>
  <c r="H22" i="3"/>
  <c r="G25" i="5"/>
  <c r="I25" i="5"/>
  <c r="E23" i="5"/>
  <c r="F23" i="5"/>
  <c r="G23" i="5"/>
  <c r="H23" i="5"/>
  <c r="E33" i="4"/>
  <c r="F33" i="4"/>
  <c r="E24" i="4"/>
  <c r="F24" i="4"/>
  <c r="G64" i="4"/>
  <c r="K64" i="4"/>
  <c r="E62" i="4"/>
  <c r="F62" i="4"/>
  <c r="G62" i="4"/>
  <c r="K62" i="4"/>
  <c r="G55" i="4"/>
  <c r="K55" i="4"/>
  <c r="E53" i="4"/>
  <c r="F53" i="4"/>
  <c r="G53" i="4"/>
  <c r="K53" i="4"/>
  <c r="G47" i="4"/>
  <c r="K47" i="4"/>
  <c r="E45" i="4"/>
  <c r="F45" i="4"/>
  <c r="G39" i="4"/>
  <c r="K39" i="4"/>
  <c r="G30" i="4"/>
  <c r="J30" i="4"/>
  <c r="G26" i="4"/>
  <c r="J26" i="4"/>
  <c r="G22" i="4"/>
  <c r="J22" i="4"/>
  <c r="E28" i="4"/>
  <c r="F28" i="4"/>
  <c r="G28" i="4"/>
  <c r="K28" i="4"/>
  <c r="G60" i="4"/>
  <c r="K60" i="4"/>
  <c r="G51" i="4"/>
  <c r="K51" i="4"/>
  <c r="E41" i="4"/>
  <c r="F41" i="4"/>
  <c r="G32" i="4"/>
  <c r="J32" i="4"/>
  <c r="G24" i="4"/>
  <c r="J24" i="4"/>
  <c r="E34" i="4"/>
  <c r="F34" i="4"/>
  <c r="G22" i="1"/>
  <c r="H22" i="1"/>
  <c r="G21" i="3"/>
  <c r="E32" i="4"/>
  <c r="F32" i="4"/>
  <c r="E23" i="4"/>
  <c r="F23" i="4"/>
  <c r="G23" i="4"/>
  <c r="J23" i="4"/>
  <c r="E58" i="4"/>
  <c r="F58" i="4"/>
  <c r="G58" i="4"/>
  <c r="J58" i="4"/>
  <c r="G52" i="4"/>
  <c r="K52" i="4"/>
  <c r="E50" i="4"/>
  <c r="F50" i="4"/>
  <c r="G50" i="4"/>
  <c r="K50" i="4"/>
  <c r="E42" i="4"/>
  <c r="F42" i="4"/>
  <c r="G42" i="4"/>
  <c r="K42" i="4"/>
  <c r="G67" i="4"/>
  <c r="K67" i="4"/>
  <c r="E24" i="3"/>
  <c r="F24" i="3"/>
  <c r="E25" i="3"/>
  <c r="F25" i="3"/>
  <c r="G25" i="3"/>
  <c r="I25" i="3"/>
  <c r="E26" i="3"/>
  <c r="F26" i="3"/>
  <c r="G26" i="3"/>
  <c r="I26" i="3"/>
  <c r="E31" i="4"/>
  <c r="F31" i="4"/>
  <c r="G31" i="4"/>
  <c r="K31" i="4"/>
  <c r="E22" i="4"/>
  <c r="F22" i="4"/>
  <c r="E64" i="4"/>
  <c r="F64" i="4"/>
  <c r="E55" i="4"/>
  <c r="F55" i="4"/>
  <c r="E47" i="4"/>
  <c r="F47" i="4"/>
  <c r="G41" i="4"/>
  <c r="K41" i="4"/>
  <c r="E39" i="4"/>
  <c r="F39" i="4"/>
  <c r="G33" i="4"/>
  <c r="J33" i="4"/>
  <c r="G25" i="4"/>
  <c r="J25" i="4"/>
  <c r="G21" i="4"/>
  <c r="G69" i="4"/>
  <c r="K69" i="4"/>
  <c r="G23" i="3"/>
  <c r="H23" i="3"/>
  <c r="E29" i="4"/>
  <c r="F29" i="4"/>
  <c r="G29" i="4"/>
  <c r="K29" i="4"/>
  <c r="E21" i="4"/>
  <c r="F21" i="4"/>
  <c r="E61" i="4"/>
  <c r="F61" i="4"/>
  <c r="G61" i="4"/>
  <c r="K61" i="4"/>
  <c r="G54" i="4"/>
  <c r="K54" i="4"/>
  <c r="E52" i="4"/>
  <c r="F52" i="4"/>
  <c r="G46" i="4"/>
  <c r="K46" i="4"/>
  <c r="E44" i="4"/>
  <c r="F44" i="4"/>
  <c r="G44" i="4"/>
  <c r="K44" i="4"/>
  <c r="G38" i="4"/>
  <c r="K38" i="4"/>
  <c r="C11" i="1"/>
  <c r="C12" i="1"/>
  <c r="C16" i="1"/>
  <c r="D18" i="1"/>
  <c r="H21" i="1"/>
  <c r="J21" i="4"/>
  <c r="C12" i="5"/>
  <c r="C16" i="5"/>
  <c r="D18" i="5"/>
  <c r="C11" i="3"/>
  <c r="C12" i="3"/>
  <c r="C16" i="3"/>
  <c r="D18" i="3"/>
  <c r="H21" i="3"/>
  <c r="C11" i="5"/>
  <c r="O21" i="5"/>
  <c r="O22" i="5"/>
  <c r="O26" i="5"/>
  <c r="O23" i="5"/>
  <c r="O24" i="5"/>
  <c r="C15" i="5"/>
  <c r="C18" i="5"/>
  <c r="O25" i="5"/>
  <c r="O21" i="1"/>
  <c r="R21" i="1"/>
  <c r="R18" i="1"/>
  <c r="O26" i="1"/>
  <c r="O22" i="1"/>
  <c r="R22" i="1"/>
  <c r="O25" i="1"/>
  <c r="O23" i="1"/>
  <c r="R23" i="1"/>
  <c r="O24" i="1"/>
  <c r="R24" i="1"/>
  <c r="C15" i="1"/>
  <c r="C18" i="1"/>
  <c r="O22" i="3"/>
  <c r="R22" i="3"/>
  <c r="O24" i="3"/>
  <c r="R24" i="3"/>
  <c r="O23" i="3"/>
  <c r="R23" i="3"/>
  <c r="O21" i="3"/>
  <c r="R21" i="3"/>
  <c r="R18" i="3"/>
  <c r="O26" i="3"/>
  <c r="O25" i="3"/>
  <c r="C15" i="3"/>
  <c r="C18" i="3"/>
  <c r="C12" i="4"/>
  <c r="C11" i="4"/>
  <c r="O70" i="4" l="1"/>
  <c r="C16" i="4"/>
  <c r="D18" i="4" s="1"/>
  <c r="O40" i="4"/>
  <c r="O44" i="4"/>
  <c r="O26" i="4"/>
  <c r="O33" i="4"/>
  <c r="O42" i="4"/>
  <c r="O53" i="4"/>
  <c r="C15" i="4"/>
  <c r="O51" i="4"/>
  <c r="O34" i="4"/>
  <c r="O30" i="4"/>
  <c r="O39" i="4"/>
  <c r="O31" i="4"/>
  <c r="O32" i="4"/>
  <c r="O61" i="4"/>
  <c r="O49" i="4"/>
  <c r="O54" i="4"/>
  <c r="O50" i="4"/>
  <c r="O29" i="4"/>
  <c r="O25" i="4"/>
  <c r="O48" i="4"/>
  <c r="O27" i="4"/>
  <c r="O38" i="4"/>
  <c r="O45" i="4"/>
  <c r="O69" i="4"/>
  <c r="O23" i="4"/>
  <c r="O56" i="4"/>
  <c r="O67" i="4"/>
  <c r="O47" i="4"/>
  <c r="O41" i="4"/>
  <c r="O46" i="4"/>
  <c r="O64" i="4"/>
  <c r="O52" i="4"/>
  <c r="O57" i="4"/>
  <c r="O62" i="4"/>
  <c r="O60" i="4"/>
  <c r="O24" i="4"/>
  <c r="O43" i="4"/>
  <c r="O66" i="4"/>
  <c r="O68" i="4"/>
  <c r="O63" i="4"/>
  <c r="O21" i="4"/>
  <c r="O28" i="4"/>
  <c r="O22" i="4"/>
  <c r="O55" i="4"/>
  <c r="O37" i="4"/>
  <c r="O36" i="4"/>
  <c r="O35" i="4"/>
  <c r="O58" i="4"/>
  <c r="O59" i="4"/>
  <c r="O65" i="4"/>
  <c r="F18" i="4" l="1"/>
  <c r="F19" i="4" s="1"/>
  <c r="C18" i="4"/>
</calcChain>
</file>

<file path=xl/sharedStrings.xml><?xml version="1.0" encoding="utf-8"?>
<sst xmlns="http://schemas.openxmlformats.org/spreadsheetml/2006/main" count="266" uniqueCount="77">
  <si>
    <t>JAVSO..44..164</t>
  </si>
  <si>
    <t>IBVS 6196</t>
  </si>
  <si>
    <t>0.0059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</si>
  <si>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</si>
  <si>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</si>
  <si>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</si>
  <si>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</si>
  <si>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</si>
  <si>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</si>
  <si>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</si>
  <si>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</si>
  <si>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</si>
  <si>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</si>
  <si>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</si>
  <si>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</si>
  <si>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</si>
  <si>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</si>
  <si>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</si>
  <si>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</si>
  <si>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</si>
  <si>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</si>
  <si>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</si>
  <si>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</si>
  <si>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</si>
  <si>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</si>
  <si>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</si>
  <si>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</si>
  <si>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</si>
  <si>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</si>
  <si>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</si>
  <si>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</si>
  <si>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</si>
  <si>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V404 Aur</t>
  </si>
  <si>
    <t>IBVS 4711 Eph.</t>
  </si>
  <si>
    <t>IBVS 4711</t>
  </si>
  <si>
    <t>I</t>
  </si>
  <si>
    <t>IBVS 4912</t>
  </si>
  <si>
    <t>IBVS</t>
  </si>
  <si>
    <t>See page B</t>
  </si>
  <si>
    <t>Best period?  Agrees with IBVS 4711 eclipse types.</t>
  </si>
  <si>
    <t>RHN 2006</t>
  </si>
  <si>
    <t>Nelson</t>
  </si>
  <si>
    <t>EB</t>
  </si>
  <si>
    <t>WRONG</t>
  </si>
  <si>
    <t># of data points: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</si>
  <si>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</si>
  <si>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</si>
  <si>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</si>
  <si>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</si>
  <si>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</si>
  <si>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</si>
  <si>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</si>
  <si>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5802</t>
  </si>
  <si>
    <t>Start of linear fit &gt;&gt;&gt;&gt;&gt;&gt;&gt;&gt;&gt;&gt;&gt;&gt;&gt;&gt;&gt;&gt;&gt;&gt;&gt;&gt;&gt;</t>
  </si>
  <si>
    <t>IBVS 5871</t>
  </si>
  <si>
    <t>IBVS 5874</t>
  </si>
  <si>
    <t>IBVS 4472</t>
  </si>
  <si>
    <t>IBVS 4562</t>
  </si>
  <si>
    <t>IBVS 5960</t>
  </si>
  <si>
    <t>BAD</t>
  </si>
  <si>
    <t>Add cycle</t>
  </si>
  <si>
    <t>Old Cycle</t>
  </si>
  <si>
    <t>OEJV 0137</t>
  </si>
  <si>
    <t>II</t>
  </si>
  <si>
    <t>IBVS 5820</t>
  </si>
  <si>
    <t>IBVS 6010</t>
  </si>
  <si>
    <t>OEJV 0160</t>
  </si>
  <si>
    <t>IBVS 6152</t>
  </si>
  <si>
    <t>OEJV 0165</t>
  </si>
  <si>
    <t>pg</t>
  </si>
  <si>
    <t>vis</t>
  </si>
  <si>
    <t>PE</t>
  </si>
  <si>
    <t>CCD</t>
  </si>
  <si>
    <t>OEJV 0179</t>
  </si>
  <si>
    <t>OEJV 0211</t>
  </si>
  <si>
    <t>JAAVSO, 51, 250</t>
  </si>
  <si>
    <t>V0404 Aur / GSC 02924-01750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</si>
</sst>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9" fillId="0" borderId="0"/>
    <xf numFmtId="0" fontId="6" fillId="0" borderId="0"/>
    <xf numFmtId="0" fontId="9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7" fillId="0" borderId="0" xfId="0" applyNumberFormat="1" applyFont="1" applyAlignment="1"/>
    <xf numFmtId="165" fontId="9" fillId="0" borderId="0" xfId="0" applyNumberFormat="1" applyFont="1" applyAlignment="1"/>
    <xf numFmtId="165" fontId="10" fillId="0" borderId="0" xfId="0" applyNumberFormat="1" applyFont="1" applyAlignment="1"/>
    <xf numFmtId="0" fontId="0" fillId="0" borderId="11" xfId="0" applyBorder="1" applyAlignment="1"/>
    <xf numFmtId="0" fontId="0" fillId="0" borderId="12" xfId="0" applyBorder="1" applyAlignment="1"/>
    <xf numFmtId="0" fontId="11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22" fontId="11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6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0" borderId="0" xfId="0" applyFont="1" applyAlignment="1"/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42" applyAlignment="1">
      <alignment horizontal="left" vertical="center"/>
    </xf>
    <xf numFmtId="0" fontId="6" fillId="0" borderId="0" xfId="42" applyAlignment="1">
      <alignment horizontal="center" vertical="center"/>
    </xf>
    <xf numFmtId="0" fontId="6" fillId="0" borderId="0" xfId="42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8" xfId="0" applyFont="1" applyBorder="1">
      <alignment vertical="top"/>
    </xf>
    <xf numFmtId="0" fontId="6" fillId="0" borderId="9" xfId="0" applyFont="1" applyBorder="1">
      <alignment vertical="top"/>
    </xf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14" fontId="5" fillId="0" borderId="0" xfId="0" applyNumberFormat="1" applyFont="1" applyAlignment="1"/>
    <xf numFmtId="0" fontId="5" fillId="0" borderId="0" xfId="0" applyFont="1" applyAlignment="1">
      <alignment horizont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0" applyFont="1" applyAlignment="1"/>
    <xf numFmtId="0" fontId="6" fillId="0" borderId="10" xfId="0" applyFont="1" applyBorder="1" applyAlignment="1">
      <alignment horizontal="left"/>
    </xf>
    <xf numFmtId="0" fontId="3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C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V0404 Aur - O-C Diagr.</a:t>
            </a:r>
          </a:p>
        </c:rich>
      </c:tx>
      <c:layout>
        <c:manualLayout>
          <c:xMode val="edge"/>
          <c:yMode val="edge"/>
          <c:x val="0.38138185429524013"/>
          <c:y val="4.233645322636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814859468012961"/>
          <c:w val="0.8123135034157742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</c:f>
                <c:numCache>
                  <c:formatCode>General</c:formatCode>
                  <c:ptCount val="75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Active!$D$21:$D$95</c:f>
                <c:numCache>
                  <c:formatCode>General</c:formatCode>
                  <c:ptCount val="75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CA-40CF-8CD8-9F2B2AEDD8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CA-40CF-8CD8-9F2B2AEDD8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0">
                  <c:v>-1.1810197538579814E-3</c:v>
                </c:pt>
                <c:pt idx="1">
                  <c:v>-2.0031864478369243E-3</c:v>
                </c:pt>
                <c:pt idx="2">
                  <c:v>-8.5504392336588353E-4</c:v>
                </c:pt>
                <c:pt idx="3">
                  <c:v>4.2107316403416917E-4</c:v>
                </c:pt>
                <c:pt idx="4">
                  <c:v>-7.9478600673610345E-4</c:v>
                </c:pt>
                <c:pt idx="5">
                  <c:v>-2.6466434792382643E-3</c:v>
                </c:pt>
                <c:pt idx="6">
                  <c:v>-2.0695270286523737E-3</c:v>
                </c:pt>
                <c:pt idx="9">
                  <c:v>0</c:v>
                </c:pt>
                <c:pt idx="11">
                  <c:v>-1.1051409092033282E-3</c:v>
                </c:pt>
                <c:pt idx="12">
                  <c:v>-3.6733221350004897E-4</c:v>
                </c:pt>
                <c:pt idx="14">
                  <c:v>-6.0173729434609413E-4</c:v>
                </c:pt>
                <c:pt idx="16">
                  <c:v>-1.5809754768270068E-3</c:v>
                </c:pt>
                <c:pt idx="19">
                  <c:v>1.1438491856097244E-3</c:v>
                </c:pt>
                <c:pt idx="37">
                  <c:v>2.2327697006403469E-3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CA-40CF-8CD8-9F2B2AEDD8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7">
                  <c:v>-4.8616066487738863E-4</c:v>
                </c:pt>
                <c:pt idx="8">
                  <c:v>-2.5859161542030051E-4</c:v>
                </c:pt>
                <c:pt idx="10">
                  <c:v>-2.2625564015470445E-3</c:v>
                </c:pt>
                <c:pt idx="17">
                  <c:v>1.7057065997505561E-4</c:v>
                </c:pt>
                <c:pt idx="18">
                  <c:v>-1.4919319728505798E-3</c:v>
                </c:pt>
                <c:pt idx="20">
                  <c:v>4.4902182198711671E-3</c:v>
                </c:pt>
                <c:pt idx="21">
                  <c:v>4.6002182207303122E-3</c:v>
                </c:pt>
                <c:pt idx="22">
                  <c:v>4.8202182151726447E-3</c:v>
                </c:pt>
                <c:pt idx="23">
                  <c:v>1.0268964833812788E-3</c:v>
                </c:pt>
                <c:pt idx="24">
                  <c:v>5.9112154776812531E-3</c:v>
                </c:pt>
                <c:pt idx="25">
                  <c:v>5.9812154722749256E-3</c:v>
                </c:pt>
                <c:pt idx="26">
                  <c:v>6.5212154731852934E-3</c:v>
                </c:pt>
                <c:pt idx="27">
                  <c:v>2.4641316995257512E-3</c:v>
                </c:pt>
                <c:pt idx="28">
                  <c:v>2.4741316956351511E-3</c:v>
                </c:pt>
                <c:pt idx="29">
                  <c:v>3.0541316955350339E-3</c:v>
                </c:pt>
                <c:pt idx="30">
                  <c:v>6.6831179283326492E-3</c:v>
                </c:pt>
                <c:pt idx="31">
                  <c:v>9.0831179259112105E-3</c:v>
                </c:pt>
                <c:pt idx="32">
                  <c:v>1.0983117928844877E-2</c:v>
                </c:pt>
                <c:pt idx="33">
                  <c:v>1.5425342571688816E-3</c:v>
                </c:pt>
                <c:pt idx="34">
                  <c:v>2.5725342566147447E-3</c:v>
                </c:pt>
                <c:pt idx="35">
                  <c:v>2.6525342618697323E-3</c:v>
                </c:pt>
                <c:pt idx="36">
                  <c:v>3.0725342585355975E-3</c:v>
                </c:pt>
                <c:pt idx="38">
                  <c:v>1.8938386419904418E-3</c:v>
                </c:pt>
                <c:pt idx="39">
                  <c:v>4.4831362029071897E-3</c:v>
                </c:pt>
                <c:pt idx="40">
                  <c:v>5.3931362053845078E-3</c:v>
                </c:pt>
                <c:pt idx="41">
                  <c:v>5.6731362055870704E-3</c:v>
                </c:pt>
                <c:pt idx="42">
                  <c:v>4.7065152175491676E-3</c:v>
                </c:pt>
                <c:pt idx="43">
                  <c:v>5.2383705842657946E-3</c:v>
                </c:pt>
                <c:pt idx="44">
                  <c:v>6.1283705799723975E-3</c:v>
                </c:pt>
                <c:pt idx="45">
                  <c:v>7.1183705804287456E-3</c:v>
                </c:pt>
                <c:pt idx="46">
                  <c:v>1.4153583033476025E-3</c:v>
                </c:pt>
                <c:pt idx="47">
                  <c:v>1.7653581744525582E-3</c:v>
                </c:pt>
                <c:pt idx="48">
                  <c:v>2.7253580337855965E-3</c:v>
                </c:pt>
                <c:pt idx="49">
                  <c:v>-3.3308475685771555E-3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CA-40CF-8CD8-9F2B2AEDD8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CA-40CF-8CD8-9F2B2AEDD8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CA-40CF-8CD8-9F2B2AEDD8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3">
                    <c:v>8.9999999999999998E-4</c:v>
                  </c:pt>
                  <c:pt idx="4">
                    <c:v>2.9999999999999997E-4</c:v>
                  </c:pt>
                  <c:pt idx="5">
                    <c:v>6.9999999999999999E-4</c:v>
                  </c:pt>
                  <c:pt idx="6">
                    <c:v>8.0000000000000004E-4</c:v>
                  </c:pt>
                  <c:pt idx="7">
                    <c:v>8.0000000000000004E-4</c:v>
                  </c:pt>
                  <c:pt idx="8">
                    <c:v>1E-4</c:v>
                  </c:pt>
                  <c:pt idx="9">
                    <c:v>1.8E-3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2.0000000000000001E-4</c:v>
                  </c:pt>
                  <c:pt idx="13">
                    <c:v>2.2000000000000001E-3</c:v>
                  </c:pt>
                  <c:pt idx="14">
                    <c:v>4.0000000000000002E-4</c:v>
                  </c:pt>
                  <c:pt idx="15">
                    <c:v>3.2000000000000002E-3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4.0000000000000002E-4</c:v>
                  </c:pt>
                  <c:pt idx="19">
                    <c:v>1E-4</c:v>
                  </c:pt>
                  <c:pt idx="20">
                    <c:v>1E-3</c:v>
                  </c:pt>
                  <c:pt idx="21">
                    <c:v>1.9E-3</c:v>
                  </c:pt>
                  <c:pt idx="22">
                    <c:v>8.0000000000000004E-4</c:v>
                  </c:pt>
                  <c:pt idx="23">
                    <c:v>2.9999999999999997E-4</c:v>
                  </c:pt>
                  <c:pt idx="24">
                    <c:v>8.0000000000000004E-4</c:v>
                  </c:pt>
                  <c:pt idx="25">
                    <c:v>6.9999999999999999E-4</c:v>
                  </c:pt>
                  <c:pt idx="26">
                    <c:v>1E-3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5.9999999999999995E-4</c:v>
                  </c:pt>
                  <c:pt idx="30">
                    <c:v>1.6000000000000001E-3</c:v>
                  </c:pt>
                  <c:pt idx="31">
                    <c:v>1.8E-3</c:v>
                  </c:pt>
                  <c:pt idx="32">
                    <c:v>1.9E-3</c:v>
                  </c:pt>
                  <c:pt idx="33">
                    <c:v>2.9999999999999997E-4</c:v>
                  </c:pt>
                  <c:pt idx="34">
                    <c:v>3.1E-4</c:v>
                  </c:pt>
                  <c:pt idx="35">
                    <c:v>2.0000000000000001E-4</c:v>
                  </c:pt>
                  <c:pt idx="36">
                    <c:v>2.9999999999999997E-4</c:v>
                  </c:pt>
                  <c:pt idx="37">
                    <c:v>2.0000000000000001E-4</c:v>
                  </c:pt>
                  <c:pt idx="38">
                    <c:v>2.3999999999999998E-3</c:v>
                  </c:pt>
                  <c:pt idx="39">
                    <c:v>6.9999999999999999E-4</c:v>
                  </c:pt>
                  <c:pt idx="40">
                    <c:v>1.2999999999999999E-3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3.8E-3</c:v>
                  </c:pt>
                  <c:pt idx="44">
                    <c:v>3.0999999999999999E-3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2.0000000000000001E-4</c:v>
                  </c:pt>
                  <c:pt idx="48">
                    <c:v>2.0000000000000001E-4</c:v>
                  </c:pt>
                  <c:pt idx="4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CA-40CF-8CD8-9F2B2AEDD8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-1.5399913584143417E-3</c:v>
                </c:pt>
                <c:pt idx="1">
                  <c:v>-1.5360269309472399E-3</c:v>
                </c:pt>
                <c:pt idx="2">
                  <c:v>-1.4986480434002803E-3</c:v>
                </c:pt>
                <c:pt idx="3">
                  <c:v>-1.2772064520235964E-3</c:v>
                </c:pt>
                <c:pt idx="4">
                  <c:v>-1.0495350460557524E-3</c:v>
                </c:pt>
                <c:pt idx="5">
                  <c:v>-1.0121561585087931E-3</c:v>
                </c:pt>
                <c:pt idx="6">
                  <c:v>-7.1935487272427735E-4</c:v>
                </c:pt>
                <c:pt idx="7">
                  <c:v>9.2644887290396728E-4</c:v>
                </c:pt>
                <c:pt idx="8">
                  <c:v>1.1948972471048577E-3</c:v>
                </c:pt>
                <c:pt idx="9">
                  <c:v>-1.0818168125735811E-3</c:v>
                </c:pt>
                <c:pt idx="10">
                  <c:v>1.2518150985968189E-3</c:v>
                </c:pt>
                <c:pt idx="11">
                  <c:v>1.3846234187447279E-3</c:v>
                </c:pt>
                <c:pt idx="12">
                  <c:v>1.4775042908311119E-3</c:v>
                </c:pt>
                <c:pt idx="13">
                  <c:v>1.4783538110026335E-3</c:v>
                </c:pt>
                <c:pt idx="14">
                  <c:v>1.5143168315970568E-3</c:v>
                </c:pt>
                <c:pt idx="15">
                  <c:v>1.5196971260166949E-3</c:v>
                </c:pt>
                <c:pt idx="16">
                  <c:v>1.5233783800932895E-3</c:v>
                </c:pt>
                <c:pt idx="17">
                  <c:v>1.6904506804925777E-3</c:v>
                </c:pt>
                <c:pt idx="18">
                  <c:v>1.9877827405252097E-3</c:v>
                </c:pt>
                <c:pt idx="19">
                  <c:v>2.5025919644674241E-3</c:v>
                </c:pt>
                <c:pt idx="20">
                  <c:v>2.5040078314199602E-3</c:v>
                </c:pt>
                <c:pt idx="21">
                  <c:v>2.5040078314199602E-3</c:v>
                </c:pt>
                <c:pt idx="22">
                  <c:v>2.5040078314199602E-3</c:v>
                </c:pt>
                <c:pt idx="23">
                  <c:v>2.5388381584523544E-3</c:v>
                </c:pt>
                <c:pt idx="24">
                  <c:v>2.8132331738538975E-3</c:v>
                </c:pt>
                <c:pt idx="25">
                  <c:v>2.8132331738538975E-3</c:v>
                </c:pt>
                <c:pt idx="26">
                  <c:v>2.8132331738538975E-3</c:v>
                </c:pt>
                <c:pt idx="27">
                  <c:v>2.8627885171926691E-3</c:v>
                </c:pt>
                <c:pt idx="28">
                  <c:v>2.8627885171926691E-3</c:v>
                </c:pt>
                <c:pt idx="29">
                  <c:v>2.8627885171926691E-3</c:v>
                </c:pt>
                <c:pt idx="30">
                  <c:v>3.0737526931205847E-3</c:v>
                </c:pt>
                <c:pt idx="31">
                  <c:v>3.0737526931205847E-3</c:v>
                </c:pt>
                <c:pt idx="32">
                  <c:v>3.0737526931205847E-3</c:v>
                </c:pt>
                <c:pt idx="33">
                  <c:v>3.1114147540580515E-3</c:v>
                </c:pt>
                <c:pt idx="34">
                  <c:v>3.1114147540580515E-3</c:v>
                </c:pt>
                <c:pt idx="35">
                  <c:v>3.1114147540580515E-3</c:v>
                </c:pt>
                <c:pt idx="36">
                  <c:v>3.1114147540580515E-3</c:v>
                </c:pt>
                <c:pt idx="37">
                  <c:v>3.4115785479957562E-3</c:v>
                </c:pt>
                <c:pt idx="38">
                  <c:v>3.6919202045979514E-3</c:v>
                </c:pt>
                <c:pt idx="39">
                  <c:v>3.6984331925796186E-3</c:v>
                </c:pt>
                <c:pt idx="40">
                  <c:v>3.6984331925796186E-3</c:v>
                </c:pt>
                <c:pt idx="41">
                  <c:v>3.6984331925796186E-3</c:v>
                </c:pt>
                <c:pt idx="42">
                  <c:v>3.9170430500512308E-3</c:v>
                </c:pt>
                <c:pt idx="43">
                  <c:v>4.1175298105303772E-3</c:v>
                </c:pt>
                <c:pt idx="44">
                  <c:v>4.1175298105303772E-3</c:v>
                </c:pt>
                <c:pt idx="45">
                  <c:v>4.1175298105303772E-3</c:v>
                </c:pt>
                <c:pt idx="46">
                  <c:v>4.1857745976426278E-3</c:v>
                </c:pt>
                <c:pt idx="47">
                  <c:v>4.1857745976426278E-3</c:v>
                </c:pt>
                <c:pt idx="48">
                  <c:v>4.1857745976426278E-3</c:v>
                </c:pt>
                <c:pt idx="49">
                  <c:v>5.8961418763065297E-3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CA-40CF-8CD8-9F2B2AEDD86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-809</c:v>
                </c:pt>
                <c:pt idx="1">
                  <c:v>-802</c:v>
                </c:pt>
                <c:pt idx="2">
                  <c:v>-736</c:v>
                </c:pt>
                <c:pt idx="3">
                  <c:v>-345</c:v>
                </c:pt>
                <c:pt idx="4">
                  <c:v>57</c:v>
                </c:pt>
                <c:pt idx="5">
                  <c:v>123</c:v>
                </c:pt>
                <c:pt idx="6">
                  <c:v>640</c:v>
                </c:pt>
                <c:pt idx="7">
                  <c:v>3546</c:v>
                </c:pt>
                <c:pt idx="8">
                  <c:v>4020</c:v>
                </c:pt>
                <c:pt idx="9">
                  <c:v>0</c:v>
                </c:pt>
                <c:pt idx="10">
                  <c:v>4120.5</c:v>
                </c:pt>
                <c:pt idx="11">
                  <c:v>4355</c:v>
                </c:pt>
                <c:pt idx="12">
                  <c:v>4519</c:v>
                </c:pt>
                <c:pt idx="13">
                  <c:v>4520.5</c:v>
                </c:pt>
                <c:pt idx="14">
                  <c:v>4584</c:v>
                </c:pt>
                <c:pt idx="15">
                  <c:v>4593.5</c:v>
                </c:pt>
                <c:pt idx="16">
                  <c:v>4600</c:v>
                </c:pt>
                <c:pt idx="17">
                  <c:v>4895</c:v>
                </c:pt>
                <c:pt idx="18">
                  <c:v>5420</c:v>
                </c:pt>
                <c:pt idx="19">
                  <c:v>6329</c:v>
                </c:pt>
                <c:pt idx="20">
                  <c:v>6331.5</c:v>
                </c:pt>
                <c:pt idx="21">
                  <c:v>6331.5</c:v>
                </c:pt>
                <c:pt idx="22">
                  <c:v>6331.5</c:v>
                </c:pt>
                <c:pt idx="23">
                  <c:v>6393</c:v>
                </c:pt>
                <c:pt idx="24">
                  <c:v>6877.5</c:v>
                </c:pt>
                <c:pt idx="25">
                  <c:v>6877.5</c:v>
                </c:pt>
                <c:pt idx="26">
                  <c:v>6877.5</c:v>
                </c:pt>
                <c:pt idx="27">
                  <c:v>6965</c:v>
                </c:pt>
                <c:pt idx="28">
                  <c:v>6965</c:v>
                </c:pt>
                <c:pt idx="29">
                  <c:v>6965</c:v>
                </c:pt>
                <c:pt idx="30">
                  <c:v>7337.5</c:v>
                </c:pt>
                <c:pt idx="31">
                  <c:v>7337.5</c:v>
                </c:pt>
                <c:pt idx="32">
                  <c:v>7337.5</c:v>
                </c:pt>
                <c:pt idx="33">
                  <c:v>7404</c:v>
                </c:pt>
                <c:pt idx="34">
                  <c:v>7404</c:v>
                </c:pt>
                <c:pt idx="35">
                  <c:v>7404</c:v>
                </c:pt>
                <c:pt idx="36">
                  <c:v>7404</c:v>
                </c:pt>
                <c:pt idx="37">
                  <c:v>7934</c:v>
                </c:pt>
                <c:pt idx="38">
                  <c:v>8429</c:v>
                </c:pt>
                <c:pt idx="39">
                  <c:v>8440.5</c:v>
                </c:pt>
                <c:pt idx="40">
                  <c:v>8440.5</c:v>
                </c:pt>
                <c:pt idx="41">
                  <c:v>8440.5</c:v>
                </c:pt>
                <c:pt idx="42">
                  <c:v>8826.5</c:v>
                </c:pt>
                <c:pt idx="43">
                  <c:v>9180.5</c:v>
                </c:pt>
                <c:pt idx="44">
                  <c:v>9180.5</c:v>
                </c:pt>
                <c:pt idx="45">
                  <c:v>9180.5</c:v>
                </c:pt>
                <c:pt idx="46">
                  <c:v>9301</c:v>
                </c:pt>
                <c:pt idx="47">
                  <c:v>9301</c:v>
                </c:pt>
                <c:pt idx="48">
                  <c:v>9301</c:v>
                </c:pt>
                <c:pt idx="49">
                  <c:v>12321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3">
                  <c:v>8.0564892123220488E-3</c:v>
                </c:pt>
                <c:pt idx="15">
                  <c:v>1.5482465038076043E-2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CA-40CF-8CD8-9F2B2AEDD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728688"/>
        <c:axId val="1"/>
      </c:scatterChart>
      <c:valAx>
        <c:axId val="86572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293167182931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015015015015015E-3"/>
              <c:y val="0.30439195100612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572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69400896959951"/>
          <c:y val="0.91975600272188196"/>
          <c:w val="0.71321431667888358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Aur - O-C Diagr.</a:t>
            </a:r>
          </a:p>
        </c:rich>
      </c:tx>
      <c:layout>
        <c:manualLayout>
          <c:xMode val="edge"/>
          <c:yMode val="edge"/>
          <c:x val="0.3746223564954682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4906854902912253"/>
          <c:w val="0.8247734138972809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  <c:pt idx="1">
                  <c:v>8.0454545241082087E-4</c:v>
                </c:pt>
                <c:pt idx="2">
                  <c:v>8.0454545241082087E-4</c:v>
                </c:pt>
                <c:pt idx="3">
                  <c:v>1.5887878776993603E-2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8-4044-8D2C-7957EF0EDDCA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4">
                  <c:v>0.11253636359469965</c:v>
                </c:pt>
                <c:pt idx="5">
                  <c:v>-0.26376864869962446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8-4044-8D2C-7957EF0EDDCA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18-4044-8D2C-7957EF0EDDCA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8-4044-8D2C-7957EF0EDDCA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18-4044-8D2C-7957EF0EDDCA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18-4044-8D2C-7957EF0EDDCA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18-4044-8D2C-7957EF0EDDCA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2060.5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9.1190086006374856E-3</c:v>
                </c:pt>
                <c:pt idx="1">
                  <c:v>7.920301545561571E-3</c:v>
                </c:pt>
                <c:pt idx="2">
                  <c:v>6.5323249554736715E-3</c:v>
                </c:pt>
                <c:pt idx="3">
                  <c:v>-4.3401583335482153E-3</c:v>
                </c:pt>
                <c:pt idx="4">
                  <c:v>-7.542138370471646E-2</c:v>
                </c:pt>
                <c:pt idx="5">
                  <c:v>-7.7545408486517642E-2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18-4044-8D2C-7957EF0E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568112"/>
        <c:axId val="1"/>
      </c:scatterChart>
      <c:valAx>
        <c:axId val="792568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568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48036253776434"/>
          <c:y val="0.91925596256989606"/>
          <c:w val="0.6676737160120845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Aur - O-C Diagr.</a:t>
            </a:r>
          </a:p>
        </c:rich>
      </c:tx>
      <c:layout>
        <c:manualLayout>
          <c:xMode val="edge"/>
          <c:yMode val="edge"/>
          <c:x val="0.3746223564954682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4906854902912253"/>
          <c:w val="0.82477341389728098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-8.0843375326367095E-4</c:v>
                </c:pt>
                <c:pt idx="2">
                  <c:v>-2.6760938853840344E-3</c:v>
                </c:pt>
                <c:pt idx="3">
                  <c:v>-2.2227649096748792E-3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5-4E58-B43E-DB0641B91E1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(2)'!$I$21:$I$993</c:f>
              <c:numCache>
                <c:formatCode>General</c:formatCode>
                <c:ptCount val="973"/>
                <c:pt idx="4">
                  <c:v>-1.221117090608459E-3</c:v>
                </c:pt>
                <c:pt idx="5">
                  <c:v>0.37393347647594055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5-4E58-B43E-DB0641B91E1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5-4E58-B43E-DB0641B91E1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5-4E58-B43E-DB0641B91E1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5-4E58-B43E-DB0641B91E1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5-4E58-B43E-DB0641B91E1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'A (2)'!$D$21:$D$93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5-4E58-B43E-DB0641B91E1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28.5</c:v>
                </c:pt>
                <c:pt idx="2">
                  <c:v>61.5</c:v>
                </c:pt>
                <c:pt idx="3">
                  <c:v>320</c:v>
                </c:pt>
                <c:pt idx="4">
                  <c:v>2010</c:v>
                </c:pt>
                <c:pt idx="5">
                  <c:v>2060</c:v>
                </c:pt>
              </c:numCache>
            </c:numRef>
          </c:xVal>
          <c:yVal>
            <c:numRef>
              <c:f>'A (2)'!$O$21:$O$993</c:f>
              <c:numCache>
                <c:formatCode>General</c:formatCode>
                <c:ptCount val="973"/>
                <c:pt idx="0">
                  <c:v>-1.1776098519843695E-2</c:v>
                </c:pt>
                <c:pt idx="1">
                  <c:v>-8.9918669904356496E-3</c:v>
                </c:pt>
                <c:pt idx="2">
                  <c:v>-5.768019956384228E-3</c:v>
                </c:pt>
                <c:pt idx="3">
                  <c:v>1.9485448477018566E-2</c:v>
                </c:pt>
                <c:pt idx="4">
                  <c:v>0.1845854935541974</c:v>
                </c:pt>
                <c:pt idx="5">
                  <c:v>0.18947011027245714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5-4E58-B43E-DB0641B91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10416"/>
        <c:axId val="1"/>
      </c:scatterChart>
      <c:valAx>
        <c:axId val="52661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1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48036253776434"/>
          <c:y val="0.91925596256989606"/>
          <c:w val="0.66767371601208458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V404 Aur - O-C Diagr.</a:t>
            </a:r>
          </a:p>
        </c:rich>
      </c:tx>
      <c:layout>
        <c:manualLayout>
          <c:xMode val="edge"/>
          <c:yMode val="edge"/>
          <c:x val="0.3732723732114130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1295469853276"/>
          <c:y val="0.14906854902912253"/>
          <c:w val="0.82181382880578679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B!$D$21:$D$99</c:f>
                <c:numCache>
                  <c:formatCode>General</c:formatCode>
                  <c:ptCount val="79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  <c:pt idx="1">
                  <c:v>8.0454545241082087E-4</c:v>
                </c:pt>
                <c:pt idx="2">
                  <c:v>8.0454545241082087E-4</c:v>
                </c:pt>
                <c:pt idx="3">
                  <c:v>1.5887878776993603E-2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01-4ED0-9DF6-44690AA5CDCE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4">
                  <c:v>0.11253636359469965</c:v>
                </c:pt>
                <c:pt idx="5">
                  <c:v>0.11337604826985626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01-4ED0-9DF6-44690AA5CDCE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01-4ED0-9DF6-44690AA5CDCE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01-4ED0-9DF6-44690AA5CDCE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01-4ED0-9DF6-44690AA5CDCE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01-4ED0-9DF6-44690AA5CDCE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1.8E-3</c:v>
                  </c:pt>
                  <c:pt idx="1">
                    <c:v>2.9999999999999997E-4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01-4ED0-9DF6-44690AA5CDCE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57</c:v>
                </c:pt>
                <c:pt idx="2">
                  <c:v>123</c:v>
                </c:pt>
                <c:pt idx="3">
                  <c:v>640</c:v>
                </c:pt>
                <c:pt idx="4">
                  <c:v>4020</c:v>
                </c:pt>
                <c:pt idx="5">
                  <c:v>4120.5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-1.3347214902700161E-3</c:v>
                </c:pt>
                <c:pt idx="1">
                  <c:v>2.6460996420412026E-4</c:v>
                </c:pt>
                <c:pt idx="2">
                  <c:v>2.1164674378057516E-3</c:v>
                </c:pt>
                <c:pt idx="3">
                  <c:v>1.6622684314351866E-2</c:v>
                </c:pt>
                <c:pt idx="4">
                  <c:v>0.11146023372001118</c:v>
                </c:pt>
                <c:pt idx="5">
                  <c:v>0.1142801076002682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01-4ED0-9DF6-44690AA5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630176"/>
        <c:axId val="1"/>
      </c:scatterChart>
      <c:valAx>
        <c:axId val="866630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8252678092662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6630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37359442972852"/>
          <c:y val="0.91925596256989606"/>
          <c:w val="0.678956420769984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0</xdr:row>
      <xdr:rowOff>0</xdr:rowOff>
    </xdr:from>
    <xdr:to>
      <xdr:col>21</xdr:col>
      <xdr:colOff>57149</xdr:colOff>
      <xdr:row>18</xdr:row>
      <xdr:rowOff>28574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A611D0B1-D9AD-5346-9C51-622688F7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17</xdr:col>
      <xdr:colOff>57150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E0F2A2F-68CB-3AF1-F8AC-A096A1ADC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19050</xdr:rowOff>
    </xdr:from>
    <xdr:to>
      <xdr:col>17</xdr:col>
      <xdr:colOff>485775</xdr:colOff>
      <xdr:row>18</xdr:row>
      <xdr:rowOff>38100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9D454275-C783-30AE-72FA-F776A6043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95250</xdr:rowOff>
    </xdr:from>
    <xdr:to>
      <xdr:col>19</xdr:col>
      <xdr:colOff>19050</xdr:colOff>
      <xdr:row>18</xdr:row>
      <xdr:rowOff>114300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962F96B-DF14-8405-4F86-7E89F14EE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2"/>
  </sheetPr>
  <dimension ref="A1:U137"/>
  <sheetViews>
    <sheetView tabSelected="1" workbookViewId="0">
      <pane xSplit="16" ySplit="22" topLeftCell="Q53" activePane="bottomRight" state="frozen"/>
      <selection pane="topRight" activeCell="Q1" sqref="Q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7109375" customWidth="1"/>
    <col min="2" max="2" width="4.140625" style="6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6.7109375" customWidth="1"/>
    <col min="15" max="15" width="9.140625" customWidth="1"/>
    <col min="16" max="16" width="5.28515625" customWidth="1"/>
    <col min="17" max="17" width="9.85546875" customWidth="1"/>
    <col min="18" max="18" width="9.140625" customWidth="1"/>
    <col min="19" max="19" width="6.42578125" customWidth="1"/>
    <col min="20" max="20" width="10.28515625" customWidth="1"/>
    <col min="21" max="21" width="9.42578125" customWidth="1"/>
    <col min="22" max="22" width="5.28515625" customWidth="1"/>
  </cols>
  <sheetData>
    <row r="1" spans="1:6" ht="20.25" x14ac:dyDescent="0.3">
      <c r="A1" s="65" t="s">
        <v>76</v>
      </c>
    </row>
    <row r="2" spans="1:6" s="36" customFormat="1" ht="12.95" customHeight="1" x14ac:dyDescent="0.2">
      <c r="A2" s="36" t="s">
        <v>28</v>
      </c>
      <c r="B2" s="35" t="s">
        <v>42</v>
      </c>
    </row>
    <row r="3" spans="1:6" s="36" customFormat="1" ht="12.95" customHeight="1" thickBot="1" x14ac:dyDescent="0.25">
      <c r="B3" s="35"/>
      <c r="C3" s="17" t="s">
        <v>39</v>
      </c>
    </row>
    <row r="4" spans="1:6" s="36" customFormat="1" ht="12.95" customHeight="1" thickBot="1" x14ac:dyDescent="0.25">
      <c r="A4" s="3" t="s">
        <v>33</v>
      </c>
      <c r="B4" s="35"/>
      <c r="C4" s="45">
        <v>50706.512000000002</v>
      </c>
      <c r="D4" s="46">
        <v>1.2</v>
      </c>
    </row>
    <row r="5" spans="1:6" s="36" customFormat="1" ht="12.95" customHeight="1" x14ac:dyDescent="0.2">
      <c r="A5" s="21" t="s">
        <v>46</v>
      </c>
      <c r="B5" s="47"/>
      <c r="C5" s="22">
        <v>-9.5</v>
      </c>
      <c r="D5" s="47" t="s">
        <v>47</v>
      </c>
    </row>
    <row r="6" spans="1:6" s="36" customFormat="1" ht="12.95" customHeight="1" x14ac:dyDescent="0.2">
      <c r="A6" s="3" t="s">
        <v>3</v>
      </c>
      <c r="B6" s="35"/>
    </row>
    <row r="7" spans="1:6" s="36" customFormat="1" ht="12.95" customHeight="1" x14ac:dyDescent="0.2">
      <c r="A7" s="36" t="s">
        <v>4</v>
      </c>
      <c r="B7" s="35"/>
      <c r="C7" s="36">
        <f>+C4</f>
        <v>50706.512000000002</v>
      </c>
    </row>
    <row r="8" spans="1:6" s="36" customFormat="1" ht="12.95" customHeight="1" x14ac:dyDescent="0.2">
      <c r="A8" s="36" t="s">
        <v>5</v>
      </c>
      <c r="B8" s="35"/>
      <c r="C8" s="36">
        <v>0.75431745238597214</v>
      </c>
    </row>
    <row r="9" spans="1:6" s="36" customFormat="1" ht="12.95" customHeight="1" x14ac:dyDescent="0.2">
      <c r="A9" s="24" t="s">
        <v>53</v>
      </c>
      <c r="B9" s="28">
        <v>21</v>
      </c>
      <c r="C9" s="27" t="str">
        <f>"F"&amp;B9</f>
        <v>F21</v>
      </c>
      <c r="D9" s="16" t="str">
        <f>"G"&amp;B9</f>
        <v>G21</v>
      </c>
    </row>
    <row r="10" spans="1:6" s="36" customFormat="1" ht="12.95" customHeight="1" thickBot="1" x14ac:dyDescent="0.25">
      <c r="A10" s="47"/>
      <c r="B10" s="47"/>
      <c r="C10" s="48" t="s">
        <v>23</v>
      </c>
      <c r="D10" s="48" t="s">
        <v>24</v>
      </c>
      <c r="E10" s="47"/>
    </row>
    <row r="11" spans="1:6" s="36" customFormat="1" ht="12.95" customHeight="1" x14ac:dyDescent="0.2">
      <c r="A11" s="47" t="s">
        <v>17</v>
      </c>
      <c r="B11" s="47"/>
      <c r="C11" s="26">
        <f ca="1">INTERCEPT(INDIRECT($D$9):G990,INDIRECT($C$9):F990)</f>
        <v>-1.0818168125735811E-3</v>
      </c>
      <c r="D11" s="35"/>
      <c r="E11" s="47"/>
    </row>
    <row r="12" spans="1:6" s="36" customFormat="1" ht="12.95" customHeight="1" x14ac:dyDescent="0.2">
      <c r="A12" s="47" t="s">
        <v>18</v>
      </c>
      <c r="B12" s="47"/>
      <c r="C12" s="26">
        <f ca="1">SLOPE(INDIRECT($D$9):G990,INDIRECT($C$9):F990)</f>
        <v>5.6634678101453705E-7</v>
      </c>
      <c r="D12" s="35"/>
      <c r="E12" s="47"/>
    </row>
    <row r="13" spans="1:6" s="36" customFormat="1" ht="12.95" customHeight="1" x14ac:dyDescent="0.2">
      <c r="A13" s="47" t="s">
        <v>22</v>
      </c>
      <c r="B13" s="47"/>
      <c r="C13" s="35" t="s">
        <v>15</v>
      </c>
    </row>
    <row r="14" spans="1:6" s="36" customFormat="1" ht="12.95" customHeight="1" x14ac:dyDescent="0.2">
      <c r="A14" s="47"/>
      <c r="B14" s="47"/>
      <c r="C14" s="47"/>
    </row>
    <row r="15" spans="1:6" s="36" customFormat="1" ht="12.95" customHeight="1" x14ac:dyDescent="0.2">
      <c r="A15" s="23" t="s">
        <v>19</v>
      </c>
      <c r="B15" s="47"/>
      <c r="C15" s="18">
        <f ca="1">(C7+C11)+(C8+C12)*INT(MAX(F21:F3531))</f>
        <v>60000.463226989435</v>
      </c>
      <c r="E15" s="24" t="s">
        <v>60</v>
      </c>
      <c r="F15" s="22">
        <v>1</v>
      </c>
    </row>
    <row r="16" spans="1:6" s="36" customFormat="1" ht="12.95" customHeight="1" x14ac:dyDescent="0.2">
      <c r="A16" s="23" t="s">
        <v>6</v>
      </c>
      <c r="B16" s="47"/>
      <c r="C16" s="18">
        <f ca="1">+C8+C12</f>
        <v>0.75431801873275317</v>
      </c>
      <c r="E16" s="24" t="s">
        <v>48</v>
      </c>
      <c r="F16" s="26">
        <f ca="1">NOW()+15018.5+$C$5/24</f>
        <v>60322.830202546291</v>
      </c>
    </row>
    <row r="17" spans="1:21" s="36" customFormat="1" ht="12.95" customHeight="1" thickBot="1" x14ac:dyDescent="0.25">
      <c r="A17" s="24" t="s">
        <v>44</v>
      </c>
      <c r="B17" s="47"/>
      <c r="C17" s="47">
        <f>COUNT(C21:C2189)</f>
        <v>50</v>
      </c>
      <c r="E17" s="24" t="s">
        <v>61</v>
      </c>
      <c r="F17" s="26">
        <f ca="1">ROUND(2*(F16-$C$7)/$C$8,0)/2+F15</f>
        <v>12749.5</v>
      </c>
    </row>
    <row r="18" spans="1:21" s="36" customFormat="1" ht="12.95" customHeight="1" thickTop="1" thickBot="1" x14ac:dyDescent="0.25">
      <c r="A18" s="23" t="s">
        <v>7</v>
      </c>
      <c r="B18" s="47"/>
      <c r="C18" s="49">
        <f ca="1">+C15</f>
        <v>60000.463226989435</v>
      </c>
      <c r="D18" s="50">
        <f ca="1">+C16</f>
        <v>0.75431801873275317</v>
      </c>
      <c r="E18" s="24" t="s">
        <v>49</v>
      </c>
      <c r="F18" s="16">
        <f ca="1">ROUND(2*(F16-$C$15)/$C$16,0)/2+F15</f>
        <v>428.5</v>
      </c>
    </row>
    <row r="19" spans="1:21" s="36" customFormat="1" ht="12.95" customHeight="1" thickTop="1" x14ac:dyDescent="0.2">
      <c r="B19" s="35"/>
      <c r="E19" s="24" t="s">
        <v>50</v>
      </c>
      <c r="F19" s="25">
        <f ca="1">+$C$15+$C$16*F18-15018.5-$C$5/24</f>
        <v>45305.584331349753</v>
      </c>
    </row>
    <row r="20" spans="1:21" s="36" customFormat="1" ht="12.95" customHeight="1" thickBot="1" x14ac:dyDescent="0.25">
      <c r="A20" s="48" t="s">
        <v>8</v>
      </c>
      <c r="B20" s="48" t="s">
        <v>9</v>
      </c>
      <c r="C20" s="66" t="s">
        <v>10</v>
      </c>
      <c r="D20" s="48" t="s">
        <v>14</v>
      </c>
      <c r="E20" s="48" t="s">
        <v>11</v>
      </c>
      <c r="F20" s="48" t="s">
        <v>12</v>
      </c>
      <c r="G20" s="48" t="s">
        <v>13</v>
      </c>
      <c r="H20" s="10" t="s">
        <v>69</v>
      </c>
      <c r="I20" s="10" t="s">
        <v>70</v>
      </c>
      <c r="J20" s="10" t="s">
        <v>71</v>
      </c>
      <c r="K20" s="10" t="s">
        <v>72</v>
      </c>
      <c r="L20" s="10" t="s">
        <v>29</v>
      </c>
      <c r="M20" s="10" t="s">
        <v>30</v>
      </c>
      <c r="N20" s="10" t="s">
        <v>31</v>
      </c>
      <c r="O20" s="10" t="s">
        <v>26</v>
      </c>
      <c r="P20" s="10" t="s">
        <v>25</v>
      </c>
      <c r="Q20" s="48" t="s">
        <v>16</v>
      </c>
      <c r="U20" s="29" t="s">
        <v>59</v>
      </c>
    </row>
    <row r="21" spans="1:21" s="36" customFormat="1" ht="12.95" customHeight="1" x14ac:dyDescent="0.2">
      <c r="A21" s="30" t="s">
        <v>56</v>
      </c>
      <c r="B21" s="31"/>
      <c r="C21" s="32">
        <v>50096.267999999996</v>
      </c>
      <c r="D21" s="32"/>
      <c r="E21" s="36">
        <f t="shared" ref="E21:E66" si="0">+(C21-C$7)/C$8</f>
        <v>-809.00156568000762</v>
      </c>
      <c r="F21" s="36">
        <f t="shared" ref="F21:F69" si="1">ROUND(2*E21,0)/2</f>
        <v>-809</v>
      </c>
      <c r="G21" s="36">
        <f t="shared" ref="G21:G33" si="2">+C21-(C$7+F21*C$8)</f>
        <v>-1.1810197538579814E-3</v>
      </c>
      <c r="J21" s="36">
        <f t="shared" ref="J21:J27" si="3">+G21</f>
        <v>-1.1810197538579814E-3</v>
      </c>
      <c r="O21" s="36">
        <f t="shared" ref="O21:O66" ca="1" si="4">+C$11+C$12*F21</f>
        <v>-1.5399913584143417E-3</v>
      </c>
      <c r="Q21" s="51">
        <f t="shared" ref="Q21:Q66" si="5">+C21-15018.5</f>
        <v>35077.767999999996</v>
      </c>
    </row>
    <row r="22" spans="1:21" s="36" customFormat="1" ht="12.95" customHeight="1" x14ac:dyDescent="0.2">
      <c r="A22" s="30" t="s">
        <v>56</v>
      </c>
      <c r="B22" s="31"/>
      <c r="C22" s="32">
        <v>50101.547400000003</v>
      </c>
      <c r="D22" s="32"/>
      <c r="E22" s="36">
        <f t="shared" si="0"/>
        <v>-802.00265562787035</v>
      </c>
      <c r="F22" s="36">
        <f t="shared" si="1"/>
        <v>-802</v>
      </c>
      <c r="G22" s="36">
        <f t="shared" si="2"/>
        <v>-2.0031864478369243E-3</v>
      </c>
      <c r="J22" s="36">
        <f t="shared" si="3"/>
        <v>-2.0031864478369243E-3</v>
      </c>
      <c r="O22" s="36">
        <f t="shared" ca="1" si="4"/>
        <v>-1.5360269309472399E-3</v>
      </c>
      <c r="Q22" s="51">
        <f t="shared" si="5"/>
        <v>35083.047400000003</v>
      </c>
    </row>
    <row r="23" spans="1:21" s="36" customFormat="1" ht="12.95" customHeight="1" x14ac:dyDescent="0.2">
      <c r="A23" s="30" t="s">
        <v>56</v>
      </c>
      <c r="B23" s="31"/>
      <c r="C23" s="32">
        <v>50151.333500000001</v>
      </c>
      <c r="D23" s="32"/>
      <c r="E23" s="36">
        <f t="shared" si="0"/>
        <v>-736.00113353326719</v>
      </c>
      <c r="F23" s="36">
        <f t="shared" si="1"/>
        <v>-736</v>
      </c>
      <c r="G23" s="36">
        <f t="shared" si="2"/>
        <v>-8.5504392336588353E-4</v>
      </c>
      <c r="J23" s="36">
        <f t="shared" si="3"/>
        <v>-8.5504392336588353E-4</v>
      </c>
      <c r="O23" s="36">
        <f t="shared" ca="1" si="4"/>
        <v>-1.4986480434002803E-3</v>
      </c>
      <c r="Q23" s="51">
        <f t="shared" si="5"/>
        <v>35132.833500000001</v>
      </c>
    </row>
    <row r="24" spans="1:21" s="36" customFormat="1" ht="12.95" customHeight="1" x14ac:dyDescent="0.2">
      <c r="A24" s="30" t="s">
        <v>57</v>
      </c>
      <c r="B24" s="31" t="s">
        <v>35</v>
      </c>
      <c r="C24" s="32">
        <v>50446.272900000004</v>
      </c>
      <c r="D24" s="32">
        <v>8.9999999999999998E-4</v>
      </c>
      <c r="E24" s="36">
        <f t="shared" si="0"/>
        <v>-344.9994417825543</v>
      </c>
      <c r="F24" s="36">
        <f t="shared" si="1"/>
        <v>-345</v>
      </c>
      <c r="G24" s="36">
        <f t="shared" si="2"/>
        <v>4.2107316403416917E-4</v>
      </c>
      <c r="J24" s="36">
        <f t="shared" si="3"/>
        <v>4.2107316403416917E-4</v>
      </c>
      <c r="O24" s="36">
        <f t="shared" ca="1" si="4"/>
        <v>-1.2772064520235964E-3</v>
      </c>
      <c r="Q24" s="51">
        <f t="shared" si="5"/>
        <v>35427.772900000004</v>
      </c>
    </row>
    <row r="25" spans="1:21" s="36" customFormat="1" ht="12.95" customHeight="1" x14ac:dyDescent="0.2">
      <c r="A25" s="36" t="s">
        <v>34</v>
      </c>
      <c r="B25" s="35" t="s">
        <v>35</v>
      </c>
      <c r="C25" s="52">
        <v>50749.507299999997</v>
      </c>
      <c r="D25" s="52">
        <v>2.9999999999999997E-4</v>
      </c>
      <c r="E25" s="36">
        <f t="shared" si="0"/>
        <v>56.998946350766701</v>
      </c>
      <c r="F25" s="36">
        <f t="shared" si="1"/>
        <v>57</v>
      </c>
      <c r="G25" s="36">
        <f t="shared" si="2"/>
        <v>-7.9478600673610345E-4</v>
      </c>
      <c r="J25" s="36">
        <f t="shared" si="3"/>
        <v>-7.9478600673610345E-4</v>
      </c>
      <c r="O25" s="36">
        <f t="shared" ca="1" si="4"/>
        <v>-1.0495350460557524E-3</v>
      </c>
      <c r="Q25" s="51">
        <f t="shared" si="5"/>
        <v>35731.007299999997</v>
      </c>
    </row>
    <row r="26" spans="1:21" s="36" customFormat="1" ht="12.95" customHeight="1" x14ac:dyDescent="0.2">
      <c r="A26" s="36" t="s">
        <v>34</v>
      </c>
      <c r="B26" s="35" t="s">
        <v>35</v>
      </c>
      <c r="C26" s="52">
        <v>50799.290399999998</v>
      </c>
      <c r="D26" s="52">
        <v>6.9999999999999999E-4</v>
      </c>
      <c r="E26" s="36">
        <f t="shared" si="0"/>
        <v>122.99649133999141</v>
      </c>
      <c r="F26" s="36">
        <f t="shared" si="1"/>
        <v>123</v>
      </c>
      <c r="G26" s="36">
        <f t="shared" si="2"/>
        <v>-2.6466434792382643E-3</v>
      </c>
      <c r="J26" s="36">
        <f t="shared" si="3"/>
        <v>-2.6466434792382643E-3</v>
      </c>
      <c r="O26" s="36">
        <f t="shared" ca="1" si="4"/>
        <v>-1.0121561585087931E-3</v>
      </c>
      <c r="Q26" s="51">
        <f t="shared" si="5"/>
        <v>35780.790399999998</v>
      </c>
    </row>
    <row r="27" spans="1:21" s="36" customFormat="1" ht="12.95" customHeight="1" x14ac:dyDescent="0.2">
      <c r="A27" s="53" t="s">
        <v>36</v>
      </c>
      <c r="B27" s="54"/>
      <c r="C27" s="55">
        <v>51189.273099999999</v>
      </c>
      <c r="D27" s="55">
        <v>8.0000000000000004E-4</v>
      </c>
      <c r="E27" s="53">
        <f t="shared" si="0"/>
        <v>639.99725642430838</v>
      </c>
      <c r="F27" s="36">
        <f t="shared" si="1"/>
        <v>640</v>
      </c>
      <c r="G27" s="36">
        <f t="shared" si="2"/>
        <v>-2.0695270286523737E-3</v>
      </c>
      <c r="J27" s="36">
        <f t="shared" si="3"/>
        <v>-2.0695270286523737E-3</v>
      </c>
      <c r="O27" s="36">
        <f t="shared" ca="1" si="4"/>
        <v>-7.1935487272427735E-4</v>
      </c>
      <c r="Q27" s="51">
        <f t="shared" si="5"/>
        <v>36170.773099999999</v>
      </c>
    </row>
    <row r="28" spans="1:21" s="36" customFormat="1" ht="12.95" customHeight="1" x14ac:dyDescent="0.2">
      <c r="A28" s="56" t="s">
        <v>45</v>
      </c>
      <c r="B28" s="54" t="s">
        <v>35</v>
      </c>
      <c r="C28" s="55">
        <v>53381.321199999998</v>
      </c>
      <c r="D28" s="55">
        <v>8.0000000000000004E-4</v>
      </c>
      <c r="E28" s="53">
        <f t="shared" si="0"/>
        <v>3545.9993554959392</v>
      </c>
      <c r="F28" s="36">
        <f t="shared" si="1"/>
        <v>3546</v>
      </c>
      <c r="G28" s="36">
        <f t="shared" si="2"/>
        <v>-4.8616066487738863E-4</v>
      </c>
      <c r="K28" s="36">
        <f>+G28</f>
        <v>-4.8616066487738863E-4</v>
      </c>
      <c r="O28" s="36">
        <f t="shared" ca="1" si="4"/>
        <v>9.2644887290396728E-4</v>
      </c>
      <c r="Q28" s="51">
        <f t="shared" si="5"/>
        <v>38362.821199999998</v>
      </c>
    </row>
    <row r="29" spans="1:21" s="36" customFormat="1" ht="12.95" customHeight="1" x14ac:dyDescent="0.2">
      <c r="A29" s="33" t="s">
        <v>51</v>
      </c>
      <c r="B29" s="54"/>
      <c r="C29" s="55">
        <v>53738.867899999997</v>
      </c>
      <c r="D29" s="55">
        <v>1E-4</v>
      </c>
      <c r="E29" s="53">
        <f t="shared" si="0"/>
        <v>4019.9996571846345</v>
      </c>
      <c r="F29" s="36">
        <f t="shared" si="1"/>
        <v>4020</v>
      </c>
      <c r="G29" s="36">
        <f t="shared" si="2"/>
        <v>-2.5859161542030051E-4</v>
      </c>
      <c r="K29" s="36">
        <f>+G29</f>
        <v>-2.5859161542030051E-4</v>
      </c>
      <c r="O29" s="36">
        <f t="shared" ca="1" si="4"/>
        <v>1.1948972471048577E-3</v>
      </c>
      <c r="Q29" s="51">
        <f t="shared" si="5"/>
        <v>38720.367899999997</v>
      </c>
    </row>
    <row r="30" spans="1:21" s="53" customFormat="1" ht="12.95" customHeight="1" x14ac:dyDescent="0.2">
      <c r="A30" s="53" t="s">
        <v>34</v>
      </c>
      <c r="B30" s="54" t="s">
        <v>35</v>
      </c>
      <c r="C30" s="55">
        <v>50706.512000000002</v>
      </c>
      <c r="D30" s="55">
        <v>1.8E-3</v>
      </c>
      <c r="E30" s="53">
        <f t="shared" si="0"/>
        <v>0</v>
      </c>
      <c r="F30" s="53">
        <f t="shared" si="1"/>
        <v>0</v>
      </c>
      <c r="G30" s="53">
        <f t="shared" si="2"/>
        <v>0</v>
      </c>
      <c r="J30" s="53">
        <f>+G30</f>
        <v>0</v>
      </c>
      <c r="O30" s="53">
        <f t="shared" ca="1" si="4"/>
        <v>-1.0818168125735811E-3</v>
      </c>
      <c r="Q30" s="57">
        <f t="shared" si="5"/>
        <v>35688.012000000002</v>
      </c>
    </row>
    <row r="31" spans="1:21" s="36" customFormat="1" ht="12.95" customHeight="1" x14ac:dyDescent="0.2">
      <c r="A31" s="33" t="s">
        <v>51</v>
      </c>
      <c r="B31" s="54"/>
      <c r="C31" s="30">
        <v>53814.674800000001</v>
      </c>
      <c r="D31" s="30">
        <v>5.0000000000000001E-4</v>
      </c>
      <c r="E31" s="53">
        <f t="shared" si="0"/>
        <v>4120.4970005249215</v>
      </c>
      <c r="F31" s="36">
        <f t="shared" si="1"/>
        <v>4120.5</v>
      </c>
      <c r="G31" s="36">
        <f t="shared" si="2"/>
        <v>-2.2625564015470445E-3</v>
      </c>
      <c r="K31" s="36">
        <f>+G31</f>
        <v>-2.2625564015470445E-3</v>
      </c>
      <c r="O31" s="36">
        <f t="shared" ca="1" si="4"/>
        <v>1.2518150985968189E-3</v>
      </c>
      <c r="Q31" s="51">
        <f t="shared" si="5"/>
        <v>38796.174800000001</v>
      </c>
    </row>
    <row r="32" spans="1:21" s="36" customFormat="1" ht="12.95" customHeight="1" x14ac:dyDescent="0.2">
      <c r="A32" s="55" t="s">
        <v>52</v>
      </c>
      <c r="B32" s="58"/>
      <c r="C32" s="55">
        <v>53991.563399999999</v>
      </c>
      <c r="D32" s="55">
        <v>2.9999999999999997E-4</v>
      </c>
      <c r="E32" s="53">
        <f t="shared" si="0"/>
        <v>4354.9985349127101</v>
      </c>
      <c r="F32" s="36">
        <f t="shared" si="1"/>
        <v>4355</v>
      </c>
      <c r="G32" s="36">
        <f t="shared" si="2"/>
        <v>-1.1051409092033282E-3</v>
      </c>
      <c r="J32" s="36">
        <f>+G32</f>
        <v>-1.1051409092033282E-3</v>
      </c>
      <c r="O32" s="36">
        <f t="shared" ca="1" si="4"/>
        <v>1.3846234187447279E-3</v>
      </c>
      <c r="Q32" s="51">
        <f t="shared" si="5"/>
        <v>38973.063399999999</v>
      </c>
    </row>
    <row r="33" spans="1:21" s="36" customFormat="1" ht="12.95" customHeight="1" x14ac:dyDescent="0.2">
      <c r="A33" s="55" t="s">
        <v>55</v>
      </c>
      <c r="B33" s="54" t="s">
        <v>35</v>
      </c>
      <c r="C33" s="55">
        <v>54115.272199999999</v>
      </c>
      <c r="D33" s="55">
        <v>2.0000000000000001E-4</v>
      </c>
      <c r="E33" s="53">
        <f t="shared" si="0"/>
        <v>4518.999513027029</v>
      </c>
      <c r="F33" s="36">
        <f t="shared" si="1"/>
        <v>4519</v>
      </c>
      <c r="G33" s="36">
        <f t="shared" si="2"/>
        <v>-3.6733221350004897E-4</v>
      </c>
      <c r="J33" s="36">
        <f>+G33</f>
        <v>-3.6733221350004897E-4</v>
      </c>
      <c r="O33" s="36">
        <f t="shared" ca="1" si="4"/>
        <v>1.4775042908311119E-3</v>
      </c>
      <c r="Q33" s="51">
        <f t="shared" si="5"/>
        <v>39096.772199999999</v>
      </c>
    </row>
    <row r="34" spans="1:21" s="36" customFormat="1" ht="12.95" customHeight="1" x14ac:dyDescent="0.2">
      <c r="A34" s="55" t="s">
        <v>52</v>
      </c>
      <c r="B34" s="58"/>
      <c r="C34" s="55">
        <v>54116.412100000001</v>
      </c>
      <c r="D34" s="55">
        <v>2.2000000000000001E-3</v>
      </c>
      <c r="E34" s="53">
        <f t="shared" si="0"/>
        <v>4520.5106805022033</v>
      </c>
      <c r="F34" s="36">
        <f t="shared" si="1"/>
        <v>4520.5</v>
      </c>
      <c r="O34" s="36">
        <f t="shared" ca="1" si="4"/>
        <v>1.4783538110026335E-3</v>
      </c>
      <c r="Q34" s="51">
        <f t="shared" si="5"/>
        <v>39097.912100000001</v>
      </c>
      <c r="U34" s="16">
        <v>8.0564892123220488E-3</v>
      </c>
    </row>
    <row r="35" spans="1:21" s="36" customFormat="1" ht="12.95" customHeight="1" x14ac:dyDescent="0.2">
      <c r="A35" s="55" t="s">
        <v>55</v>
      </c>
      <c r="B35" s="54" t="s">
        <v>35</v>
      </c>
      <c r="C35" s="55">
        <v>54164.302600000003</v>
      </c>
      <c r="D35" s="55">
        <v>4.0000000000000002E-4</v>
      </c>
      <c r="E35" s="53">
        <f t="shared" si="0"/>
        <v>4583.999202275787</v>
      </c>
      <c r="F35" s="36">
        <f t="shared" si="1"/>
        <v>4584</v>
      </c>
      <c r="G35" s="36">
        <f>+C35-(C$7+F35*C$8)</f>
        <v>-6.0173729434609413E-4</v>
      </c>
      <c r="J35" s="36">
        <f>+G35</f>
        <v>-6.0173729434609413E-4</v>
      </c>
      <c r="O35" s="36">
        <f t="shared" ca="1" si="4"/>
        <v>1.5143168315970568E-3</v>
      </c>
      <c r="Q35" s="51">
        <f t="shared" si="5"/>
        <v>39145.802600000003</v>
      </c>
    </row>
    <row r="36" spans="1:21" s="36" customFormat="1" ht="12.95" customHeight="1" x14ac:dyDescent="0.2">
      <c r="A36" s="55" t="s">
        <v>52</v>
      </c>
      <c r="B36" s="58"/>
      <c r="C36" s="55">
        <v>54171.484700000001</v>
      </c>
      <c r="D36" s="55">
        <v>3.2000000000000002E-3</v>
      </c>
      <c r="E36" s="53">
        <f t="shared" si="0"/>
        <v>4593.5205251316756</v>
      </c>
      <c r="F36" s="36">
        <f t="shared" si="1"/>
        <v>4593.5</v>
      </c>
      <c r="O36" s="36">
        <f t="shared" ca="1" si="4"/>
        <v>1.5196971260166949E-3</v>
      </c>
      <c r="Q36" s="51">
        <f t="shared" si="5"/>
        <v>39152.984700000001</v>
      </c>
      <c r="U36" s="16">
        <v>1.5482465038076043E-2</v>
      </c>
    </row>
    <row r="37" spans="1:21" s="36" customFormat="1" ht="12.95" customHeight="1" x14ac:dyDescent="0.2">
      <c r="A37" s="55" t="s">
        <v>55</v>
      </c>
      <c r="B37" s="54" t="s">
        <v>35</v>
      </c>
      <c r="C37" s="55">
        <v>54176.370699999999</v>
      </c>
      <c r="D37" s="55">
        <v>8.9999999999999998E-4</v>
      </c>
      <c r="E37" s="53">
        <f t="shared" si="0"/>
        <v>4599.9979040979761</v>
      </c>
      <c r="F37" s="36">
        <f t="shared" si="1"/>
        <v>4600</v>
      </c>
      <c r="G37" s="36">
        <f t="shared" ref="G37:G66" si="6">+C37-(C$7+F37*C$8)</f>
        <v>-1.5809754768270068E-3</v>
      </c>
      <c r="J37" s="36">
        <f>+G37</f>
        <v>-1.5809754768270068E-3</v>
      </c>
      <c r="O37" s="36">
        <f t="shared" ca="1" si="4"/>
        <v>1.5233783800932895E-3</v>
      </c>
      <c r="Q37" s="51">
        <f t="shared" si="5"/>
        <v>39157.870699999999</v>
      </c>
    </row>
    <row r="38" spans="1:21" s="36" customFormat="1" ht="12.95" customHeight="1" x14ac:dyDescent="0.2">
      <c r="A38" s="30" t="s">
        <v>64</v>
      </c>
      <c r="B38" s="31" t="s">
        <v>35</v>
      </c>
      <c r="C38" s="30">
        <v>54398.896099999998</v>
      </c>
      <c r="D38" s="30">
        <v>2.0000000000000001E-4</v>
      </c>
      <c r="E38" s="53">
        <f t="shared" si="0"/>
        <v>4895.0002261258323</v>
      </c>
      <c r="F38" s="36">
        <f t="shared" si="1"/>
        <v>4895</v>
      </c>
      <c r="G38" s="36">
        <f t="shared" si="6"/>
        <v>1.7057065997505561E-4</v>
      </c>
      <c r="K38" s="36">
        <f>+G38</f>
        <v>1.7057065997505561E-4</v>
      </c>
      <c r="O38" s="36">
        <f t="shared" ca="1" si="4"/>
        <v>1.6904506804925777E-3</v>
      </c>
      <c r="Q38" s="51">
        <f t="shared" si="5"/>
        <v>39380.396099999998</v>
      </c>
    </row>
    <row r="39" spans="1:21" s="53" customFormat="1" ht="12.95" customHeight="1" x14ac:dyDescent="0.2">
      <c r="A39" s="55" t="s">
        <v>54</v>
      </c>
      <c r="B39" s="54" t="s">
        <v>35</v>
      </c>
      <c r="C39" s="55">
        <v>54794.911099999998</v>
      </c>
      <c r="D39" s="55">
        <v>4.0000000000000002E-4</v>
      </c>
      <c r="E39" s="53">
        <f t="shared" si="0"/>
        <v>5419.9980221431051</v>
      </c>
      <c r="F39" s="53">
        <f t="shared" si="1"/>
        <v>5420</v>
      </c>
      <c r="G39" s="53">
        <f t="shared" si="6"/>
        <v>-1.4919319728505798E-3</v>
      </c>
      <c r="K39" s="53">
        <f>+G39</f>
        <v>-1.4919319728505798E-3</v>
      </c>
      <c r="O39" s="53">
        <f t="shared" ca="1" si="4"/>
        <v>1.9877827405252097E-3</v>
      </c>
      <c r="Q39" s="57">
        <f t="shared" si="5"/>
        <v>39776.411099999998</v>
      </c>
    </row>
    <row r="40" spans="1:21" s="53" customFormat="1" ht="12.95" customHeight="1" x14ac:dyDescent="0.2">
      <c r="A40" s="30" t="s">
        <v>65</v>
      </c>
      <c r="B40" s="31" t="s">
        <v>35</v>
      </c>
      <c r="C40" s="30">
        <v>55480.588300000003</v>
      </c>
      <c r="D40" s="30">
        <v>1E-4</v>
      </c>
      <c r="E40" s="53">
        <f t="shared" si="0"/>
        <v>6329.0015164029137</v>
      </c>
      <c r="F40" s="53">
        <f t="shared" si="1"/>
        <v>6329</v>
      </c>
      <c r="G40" s="53">
        <f t="shared" si="6"/>
        <v>1.1438491856097244E-3</v>
      </c>
      <c r="J40" s="53">
        <f>+G40</f>
        <v>1.1438491856097244E-3</v>
      </c>
      <c r="O40" s="53">
        <f t="shared" ca="1" si="4"/>
        <v>2.5025919644674241E-3</v>
      </c>
      <c r="Q40" s="57">
        <f t="shared" si="5"/>
        <v>40462.088300000003</v>
      </c>
    </row>
    <row r="41" spans="1:21" s="53" customFormat="1" ht="12.95" customHeight="1" x14ac:dyDescent="0.2">
      <c r="A41" s="56" t="s">
        <v>62</v>
      </c>
      <c r="B41" s="54" t="s">
        <v>63</v>
      </c>
      <c r="C41" s="55">
        <v>55482.477440000002</v>
      </c>
      <c r="D41" s="55">
        <v>1E-3</v>
      </c>
      <c r="E41" s="53">
        <f t="shared" si="0"/>
        <v>6331.5059526903469</v>
      </c>
      <c r="F41" s="53">
        <f t="shared" si="1"/>
        <v>6331.5</v>
      </c>
      <c r="G41" s="53">
        <f t="shared" si="6"/>
        <v>4.4902182198711671E-3</v>
      </c>
      <c r="K41" s="53">
        <f t="shared" ref="K41:K57" si="7">+G41</f>
        <v>4.4902182198711671E-3</v>
      </c>
      <c r="O41" s="53">
        <f t="shared" ca="1" si="4"/>
        <v>2.5040078314199602E-3</v>
      </c>
      <c r="Q41" s="57">
        <f t="shared" si="5"/>
        <v>40463.977440000002</v>
      </c>
    </row>
    <row r="42" spans="1:21" s="53" customFormat="1" ht="12.95" customHeight="1" x14ac:dyDescent="0.2">
      <c r="A42" s="56" t="s">
        <v>62</v>
      </c>
      <c r="B42" s="54" t="s">
        <v>63</v>
      </c>
      <c r="C42" s="55">
        <v>55482.477550000003</v>
      </c>
      <c r="D42" s="55">
        <v>1.9E-3</v>
      </c>
      <c r="E42" s="53">
        <f t="shared" si="0"/>
        <v>6331.5060985175451</v>
      </c>
      <c r="F42" s="53">
        <f t="shared" si="1"/>
        <v>6331.5</v>
      </c>
      <c r="G42" s="53">
        <f t="shared" si="6"/>
        <v>4.6002182207303122E-3</v>
      </c>
      <c r="K42" s="53">
        <f t="shared" si="7"/>
        <v>4.6002182207303122E-3</v>
      </c>
      <c r="O42" s="53">
        <f t="shared" ca="1" si="4"/>
        <v>2.5040078314199602E-3</v>
      </c>
      <c r="Q42" s="57">
        <f t="shared" si="5"/>
        <v>40463.977550000003</v>
      </c>
    </row>
    <row r="43" spans="1:21" s="53" customFormat="1" ht="12.95" customHeight="1" x14ac:dyDescent="0.2">
      <c r="A43" s="56" t="s">
        <v>62</v>
      </c>
      <c r="B43" s="54" t="s">
        <v>63</v>
      </c>
      <c r="C43" s="55">
        <v>55482.477769999998</v>
      </c>
      <c r="D43" s="55">
        <v>8.0000000000000004E-4</v>
      </c>
      <c r="E43" s="53">
        <f t="shared" si="0"/>
        <v>6331.5063901719332</v>
      </c>
      <c r="F43" s="53">
        <f t="shared" si="1"/>
        <v>6331.5</v>
      </c>
      <c r="G43" s="53">
        <f t="shared" si="6"/>
        <v>4.8202182151726447E-3</v>
      </c>
      <c r="K43" s="53">
        <f t="shared" si="7"/>
        <v>4.8202182151726447E-3</v>
      </c>
      <c r="O43" s="53">
        <f t="shared" ca="1" si="4"/>
        <v>2.5040078314199602E-3</v>
      </c>
      <c r="Q43" s="57">
        <f t="shared" si="5"/>
        <v>40463.977769999998</v>
      </c>
    </row>
    <row r="44" spans="1:21" s="53" customFormat="1" ht="12.95" customHeight="1" x14ac:dyDescent="0.2">
      <c r="A44" s="56" t="s">
        <v>58</v>
      </c>
      <c r="B44" s="54" t="s">
        <v>35</v>
      </c>
      <c r="C44" s="55">
        <v>55528.864500000003</v>
      </c>
      <c r="D44" s="55">
        <v>2.9999999999999997E-4</v>
      </c>
      <c r="E44" s="53">
        <f t="shared" si="0"/>
        <v>6393.001361358507</v>
      </c>
      <c r="F44" s="53">
        <f t="shared" si="1"/>
        <v>6393</v>
      </c>
      <c r="G44" s="53">
        <f t="shared" si="6"/>
        <v>1.0268964833812788E-3</v>
      </c>
      <c r="K44" s="53">
        <f t="shared" si="7"/>
        <v>1.0268964833812788E-3</v>
      </c>
      <c r="O44" s="53">
        <f t="shared" ca="1" si="4"/>
        <v>2.5388381584523544E-3</v>
      </c>
      <c r="Q44" s="57">
        <f t="shared" si="5"/>
        <v>40510.364500000003</v>
      </c>
    </row>
    <row r="45" spans="1:21" s="53" customFormat="1" ht="12.95" customHeight="1" x14ac:dyDescent="0.2">
      <c r="A45" s="56" t="s">
        <v>66</v>
      </c>
      <c r="B45" s="54" t="s">
        <v>63</v>
      </c>
      <c r="C45" s="55">
        <v>55894.336190000002</v>
      </c>
      <c r="D45" s="55">
        <v>8.0000000000000004E-4</v>
      </c>
      <c r="E45" s="53">
        <f t="shared" si="0"/>
        <v>6877.5078365089621</v>
      </c>
      <c r="F45" s="53">
        <f t="shared" si="1"/>
        <v>6877.5</v>
      </c>
      <c r="G45" s="53">
        <f t="shared" si="6"/>
        <v>5.9112154776812531E-3</v>
      </c>
      <c r="K45" s="53">
        <f t="shared" si="7"/>
        <v>5.9112154776812531E-3</v>
      </c>
      <c r="O45" s="53">
        <f t="shared" ca="1" si="4"/>
        <v>2.8132331738538975E-3</v>
      </c>
      <c r="Q45" s="57">
        <f t="shared" si="5"/>
        <v>40875.836190000002</v>
      </c>
    </row>
    <row r="46" spans="1:21" s="53" customFormat="1" ht="12.95" customHeight="1" x14ac:dyDescent="0.2">
      <c r="A46" s="56" t="s">
        <v>66</v>
      </c>
      <c r="B46" s="54" t="s">
        <v>63</v>
      </c>
      <c r="C46" s="55">
        <v>55894.336259999996</v>
      </c>
      <c r="D46" s="55">
        <v>6.9999999999999999E-4</v>
      </c>
      <c r="E46" s="53">
        <f t="shared" si="0"/>
        <v>6877.5079293080807</v>
      </c>
      <c r="F46" s="53">
        <f t="shared" si="1"/>
        <v>6877.5</v>
      </c>
      <c r="G46" s="53">
        <f t="shared" si="6"/>
        <v>5.9812154722749256E-3</v>
      </c>
      <c r="K46" s="53">
        <f t="shared" si="7"/>
        <v>5.9812154722749256E-3</v>
      </c>
      <c r="O46" s="53">
        <f t="shared" ca="1" si="4"/>
        <v>2.8132331738538975E-3</v>
      </c>
      <c r="Q46" s="57">
        <f t="shared" si="5"/>
        <v>40875.836259999996</v>
      </c>
    </row>
    <row r="47" spans="1:21" s="53" customFormat="1" ht="12.95" customHeight="1" x14ac:dyDescent="0.2">
      <c r="A47" s="56" t="s">
        <v>66</v>
      </c>
      <c r="B47" s="54" t="s">
        <v>63</v>
      </c>
      <c r="C47" s="55">
        <v>55894.336799999997</v>
      </c>
      <c r="D47" s="55">
        <v>1E-3</v>
      </c>
      <c r="E47" s="53">
        <f t="shared" si="0"/>
        <v>6877.5086451870511</v>
      </c>
      <c r="F47" s="53">
        <f t="shared" si="1"/>
        <v>6877.5</v>
      </c>
      <c r="G47" s="53">
        <f t="shared" si="6"/>
        <v>6.5212154731852934E-3</v>
      </c>
      <c r="K47" s="53">
        <f t="shared" si="7"/>
        <v>6.5212154731852934E-3</v>
      </c>
      <c r="O47" s="53">
        <f t="shared" ca="1" si="4"/>
        <v>2.8132331738538975E-3</v>
      </c>
      <c r="Q47" s="57">
        <f t="shared" si="5"/>
        <v>40875.836799999997</v>
      </c>
    </row>
    <row r="48" spans="1:21" s="53" customFormat="1" ht="12.95" customHeight="1" x14ac:dyDescent="0.2">
      <c r="A48" s="56" t="s">
        <v>66</v>
      </c>
      <c r="B48" s="54" t="s">
        <v>35</v>
      </c>
      <c r="C48" s="55">
        <v>55960.335520000001</v>
      </c>
      <c r="D48" s="55">
        <v>2.9999999999999997E-4</v>
      </c>
      <c r="E48" s="53">
        <f t="shared" si="0"/>
        <v>6965.0032667038186</v>
      </c>
      <c r="F48" s="53">
        <f t="shared" si="1"/>
        <v>6965</v>
      </c>
      <c r="G48" s="53">
        <f t="shared" si="6"/>
        <v>2.4641316995257512E-3</v>
      </c>
      <c r="K48" s="53">
        <f t="shared" si="7"/>
        <v>2.4641316995257512E-3</v>
      </c>
      <c r="O48" s="53">
        <f t="shared" ca="1" si="4"/>
        <v>2.8627885171926691E-3</v>
      </c>
      <c r="Q48" s="57">
        <f t="shared" si="5"/>
        <v>40941.835520000001</v>
      </c>
    </row>
    <row r="49" spans="1:17" s="53" customFormat="1" ht="12.95" customHeight="1" x14ac:dyDescent="0.2">
      <c r="A49" s="56" t="s">
        <v>66</v>
      </c>
      <c r="B49" s="54" t="s">
        <v>35</v>
      </c>
      <c r="C49" s="55">
        <v>55960.335529999997</v>
      </c>
      <c r="D49" s="55">
        <v>2.9999999999999997E-4</v>
      </c>
      <c r="E49" s="53">
        <f t="shared" si="0"/>
        <v>6965.0032799608316</v>
      </c>
      <c r="F49" s="53">
        <f t="shared" si="1"/>
        <v>6965</v>
      </c>
      <c r="G49" s="53">
        <f t="shared" si="6"/>
        <v>2.4741316956351511E-3</v>
      </c>
      <c r="K49" s="53">
        <f t="shared" si="7"/>
        <v>2.4741316956351511E-3</v>
      </c>
      <c r="O49" s="53">
        <f t="shared" ca="1" si="4"/>
        <v>2.8627885171926691E-3</v>
      </c>
      <c r="Q49" s="57">
        <f t="shared" si="5"/>
        <v>40941.835529999997</v>
      </c>
    </row>
    <row r="50" spans="1:17" s="53" customFormat="1" ht="12.95" customHeight="1" x14ac:dyDescent="0.2">
      <c r="A50" s="56" t="s">
        <v>66</v>
      </c>
      <c r="B50" s="54" t="s">
        <v>35</v>
      </c>
      <c r="C50" s="55">
        <v>55960.336109999997</v>
      </c>
      <c r="D50" s="55">
        <v>5.9999999999999995E-4</v>
      </c>
      <c r="E50" s="53">
        <f t="shared" si="0"/>
        <v>6965.0040488678715</v>
      </c>
      <c r="F50" s="53">
        <f t="shared" si="1"/>
        <v>6965</v>
      </c>
      <c r="G50" s="53">
        <f t="shared" si="6"/>
        <v>3.0541316955350339E-3</v>
      </c>
      <c r="K50" s="53">
        <f t="shared" si="7"/>
        <v>3.0541316955350339E-3</v>
      </c>
      <c r="O50" s="53">
        <f t="shared" ca="1" si="4"/>
        <v>2.8627885171926691E-3</v>
      </c>
      <c r="Q50" s="57">
        <f t="shared" si="5"/>
        <v>40941.836109999997</v>
      </c>
    </row>
    <row r="51" spans="1:17" s="53" customFormat="1" ht="12.95" customHeight="1" x14ac:dyDescent="0.2">
      <c r="A51" s="56" t="s">
        <v>66</v>
      </c>
      <c r="B51" s="54" t="s">
        <v>63</v>
      </c>
      <c r="C51" s="55">
        <v>56241.322990000001</v>
      </c>
      <c r="D51" s="55">
        <v>1.6000000000000001E-3</v>
      </c>
      <c r="E51" s="53">
        <f t="shared" si="0"/>
        <v>7337.508859821427</v>
      </c>
      <c r="F51" s="53">
        <f t="shared" si="1"/>
        <v>7337.5</v>
      </c>
      <c r="G51" s="53">
        <f t="shared" si="6"/>
        <v>6.6831179283326492E-3</v>
      </c>
      <c r="K51" s="53">
        <f t="shared" si="7"/>
        <v>6.6831179283326492E-3</v>
      </c>
      <c r="O51" s="53">
        <f t="shared" ca="1" si="4"/>
        <v>3.0737526931205847E-3</v>
      </c>
      <c r="Q51" s="57">
        <f t="shared" si="5"/>
        <v>41222.822990000001</v>
      </c>
    </row>
    <row r="52" spans="1:17" s="53" customFormat="1" ht="12.95" customHeight="1" x14ac:dyDescent="0.2">
      <c r="A52" s="56" t="s">
        <v>66</v>
      </c>
      <c r="B52" s="54" t="s">
        <v>63</v>
      </c>
      <c r="C52" s="55">
        <v>56241.325389999998</v>
      </c>
      <c r="D52" s="55">
        <v>1.8E-3</v>
      </c>
      <c r="E52" s="53">
        <f t="shared" si="0"/>
        <v>7337.5120415057299</v>
      </c>
      <c r="F52" s="53">
        <f t="shared" si="1"/>
        <v>7337.5</v>
      </c>
      <c r="G52" s="53">
        <f t="shared" si="6"/>
        <v>9.0831179259112105E-3</v>
      </c>
      <c r="K52" s="53">
        <f t="shared" si="7"/>
        <v>9.0831179259112105E-3</v>
      </c>
      <c r="O52" s="53">
        <f t="shared" ca="1" si="4"/>
        <v>3.0737526931205847E-3</v>
      </c>
      <c r="Q52" s="57">
        <f t="shared" si="5"/>
        <v>41222.825389999998</v>
      </c>
    </row>
    <row r="53" spans="1:17" s="53" customFormat="1" ht="12.95" customHeight="1" x14ac:dyDescent="0.2">
      <c r="A53" s="56" t="s">
        <v>66</v>
      </c>
      <c r="B53" s="54" t="s">
        <v>63</v>
      </c>
      <c r="C53" s="55">
        <v>56241.327290000001</v>
      </c>
      <c r="D53" s="55">
        <v>1.9E-3</v>
      </c>
      <c r="E53" s="53">
        <f t="shared" si="0"/>
        <v>7337.5145603391429</v>
      </c>
      <c r="F53" s="53">
        <f t="shared" si="1"/>
        <v>7337.5</v>
      </c>
      <c r="G53" s="53">
        <f t="shared" si="6"/>
        <v>1.0983117928844877E-2</v>
      </c>
      <c r="K53" s="53">
        <f t="shared" si="7"/>
        <v>1.0983117928844877E-2</v>
      </c>
      <c r="O53" s="53">
        <f t="shared" ca="1" si="4"/>
        <v>3.0737526931205847E-3</v>
      </c>
      <c r="Q53" s="57">
        <f t="shared" si="5"/>
        <v>41222.827290000001</v>
      </c>
    </row>
    <row r="54" spans="1:17" s="53" customFormat="1" ht="12.95" customHeight="1" x14ac:dyDescent="0.2">
      <c r="A54" s="56" t="s">
        <v>66</v>
      </c>
      <c r="B54" s="54" t="s">
        <v>35</v>
      </c>
      <c r="C54" s="55">
        <v>56291.479959999997</v>
      </c>
      <c r="D54" s="55">
        <v>2.9999999999999997E-4</v>
      </c>
      <c r="E54" s="53">
        <f t="shared" si="0"/>
        <v>7404.0020449404319</v>
      </c>
      <c r="F54" s="53">
        <f t="shared" si="1"/>
        <v>7404</v>
      </c>
      <c r="G54" s="53">
        <f t="shared" si="6"/>
        <v>1.5425342571688816E-3</v>
      </c>
      <c r="K54" s="53">
        <f t="shared" si="7"/>
        <v>1.5425342571688816E-3</v>
      </c>
      <c r="O54" s="53">
        <f t="shared" ca="1" si="4"/>
        <v>3.1114147540580515E-3</v>
      </c>
      <c r="Q54" s="57">
        <f t="shared" si="5"/>
        <v>41272.979959999997</v>
      </c>
    </row>
    <row r="55" spans="1:17" s="53" customFormat="1" ht="12.95" customHeight="1" x14ac:dyDescent="0.2">
      <c r="A55" s="55" t="s">
        <v>68</v>
      </c>
      <c r="B55" s="54"/>
      <c r="C55" s="55">
        <v>56291.480989999996</v>
      </c>
      <c r="D55" s="55">
        <v>3.1E-4</v>
      </c>
      <c r="E55" s="53">
        <f t="shared" si="0"/>
        <v>7404.0034104132792</v>
      </c>
      <c r="F55" s="53">
        <f t="shared" si="1"/>
        <v>7404</v>
      </c>
      <c r="G55" s="53">
        <f t="shared" si="6"/>
        <v>2.5725342566147447E-3</v>
      </c>
      <c r="K55" s="53">
        <f t="shared" si="7"/>
        <v>2.5725342566147447E-3</v>
      </c>
      <c r="O55" s="53">
        <f t="shared" ca="1" si="4"/>
        <v>3.1114147540580515E-3</v>
      </c>
      <c r="Q55" s="57">
        <f t="shared" si="5"/>
        <v>41272.980989999996</v>
      </c>
    </row>
    <row r="56" spans="1:17" s="53" customFormat="1" ht="12.95" customHeight="1" x14ac:dyDescent="0.2">
      <c r="A56" s="56" t="s">
        <v>66</v>
      </c>
      <c r="B56" s="54" t="s">
        <v>35</v>
      </c>
      <c r="C56" s="55">
        <v>56291.481070000002</v>
      </c>
      <c r="D56" s="55">
        <v>2.0000000000000001E-4</v>
      </c>
      <c r="E56" s="53">
        <f t="shared" si="0"/>
        <v>7404.0035164694291</v>
      </c>
      <c r="F56" s="53">
        <f t="shared" si="1"/>
        <v>7404</v>
      </c>
      <c r="G56" s="53">
        <f t="shared" si="6"/>
        <v>2.6525342618697323E-3</v>
      </c>
      <c r="K56" s="53">
        <f t="shared" si="7"/>
        <v>2.6525342618697323E-3</v>
      </c>
      <c r="O56" s="53">
        <f t="shared" ca="1" si="4"/>
        <v>3.1114147540580515E-3</v>
      </c>
      <c r="Q56" s="57">
        <f t="shared" si="5"/>
        <v>41272.981070000002</v>
      </c>
    </row>
    <row r="57" spans="1:17" s="53" customFormat="1" ht="12.95" customHeight="1" x14ac:dyDescent="0.2">
      <c r="A57" s="56" t="s">
        <v>66</v>
      </c>
      <c r="B57" s="54" t="s">
        <v>35</v>
      </c>
      <c r="C57" s="55">
        <v>56291.481489999998</v>
      </c>
      <c r="D57" s="55">
        <v>2.9999999999999997E-4</v>
      </c>
      <c r="E57" s="53">
        <f t="shared" si="0"/>
        <v>7404.0040732641783</v>
      </c>
      <c r="F57" s="53">
        <f t="shared" si="1"/>
        <v>7404</v>
      </c>
      <c r="G57" s="53">
        <f t="shared" si="6"/>
        <v>3.0725342585355975E-3</v>
      </c>
      <c r="K57" s="53">
        <f t="shared" si="7"/>
        <v>3.0725342585355975E-3</v>
      </c>
      <c r="O57" s="53">
        <f t="shared" ca="1" si="4"/>
        <v>3.1114147540580515E-3</v>
      </c>
      <c r="Q57" s="57">
        <f t="shared" si="5"/>
        <v>41272.981489999998</v>
      </c>
    </row>
    <row r="58" spans="1:17" s="36" customFormat="1" ht="12.95" customHeight="1" x14ac:dyDescent="0.2">
      <c r="A58" s="34" t="s">
        <v>67</v>
      </c>
      <c r="B58" s="35"/>
      <c r="C58" s="34">
        <v>56691.268900000003</v>
      </c>
      <c r="D58" s="34">
        <v>2.0000000000000001E-4</v>
      </c>
      <c r="E58" s="36">
        <f t="shared" si="0"/>
        <v>7934.0029599867939</v>
      </c>
      <c r="F58" s="36">
        <f t="shared" si="1"/>
        <v>7934</v>
      </c>
      <c r="G58" s="36">
        <f t="shared" si="6"/>
        <v>2.2327697006403469E-3</v>
      </c>
      <c r="J58" s="36">
        <f>+G58</f>
        <v>2.2327697006403469E-3</v>
      </c>
      <c r="O58" s="36">
        <f t="shared" ca="1" si="4"/>
        <v>3.4115785479957562E-3</v>
      </c>
      <c r="Q58" s="51">
        <f t="shared" si="5"/>
        <v>41672.768900000003</v>
      </c>
    </row>
    <row r="59" spans="1:17" s="36" customFormat="1" ht="12.95" customHeight="1" x14ac:dyDescent="0.2">
      <c r="A59" s="37" t="s">
        <v>0</v>
      </c>
      <c r="B59" s="38" t="s">
        <v>35</v>
      </c>
      <c r="C59" s="39">
        <v>57064.655700000003</v>
      </c>
      <c r="D59" s="39">
        <v>2.3999999999999998E-3</v>
      </c>
      <c r="E59" s="36">
        <f t="shared" si="0"/>
        <v>8429.0025106652847</v>
      </c>
      <c r="F59" s="36">
        <f t="shared" si="1"/>
        <v>8429</v>
      </c>
      <c r="G59" s="36">
        <f t="shared" si="6"/>
        <v>1.8938386419904418E-3</v>
      </c>
      <c r="K59" s="36">
        <f t="shared" ref="K59:K66" si="8">+G59</f>
        <v>1.8938386419904418E-3</v>
      </c>
      <c r="O59" s="36">
        <f t="shared" ca="1" si="4"/>
        <v>3.6919202045979514E-3</v>
      </c>
      <c r="Q59" s="51">
        <f t="shared" si="5"/>
        <v>42046.155700000003</v>
      </c>
    </row>
    <row r="60" spans="1:17" s="36" customFormat="1" ht="12.95" customHeight="1" x14ac:dyDescent="0.2">
      <c r="A60" s="59" t="s">
        <v>73</v>
      </c>
      <c r="B60" s="60" t="s">
        <v>63</v>
      </c>
      <c r="C60" s="61">
        <v>57073.33294</v>
      </c>
      <c r="D60" s="61">
        <v>6.9999999999999999E-4</v>
      </c>
      <c r="E60" s="53">
        <f t="shared" si="0"/>
        <v>8440.5059433017032</v>
      </c>
      <c r="F60" s="36">
        <f t="shared" si="1"/>
        <v>8440.5</v>
      </c>
      <c r="G60" s="36">
        <f t="shared" si="6"/>
        <v>4.4831362029071897E-3</v>
      </c>
      <c r="K60" s="36">
        <f t="shared" si="8"/>
        <v>4.4831362029071897E-3</v>
      </c>
      <c r="O60" s="36">
        <f t="shared" ca="1" si="4"/>
        <v>3.6984331925796186E-3</v>
      </c>
      <c r="Q60" s="51">
        <f t="shared" si="5"/>
        <v>42054.83294</v>
      </c>
    </row>
    <row r="61" spans="1:17" s="36" customFormat="1" ht="12.95" customHeight="1" x14ac:dyDescent="0.2">
      <c r="A61" s="59" t="s">
        <v>73</v>
      </c>
      <c r="B61" s="60" t="s">
        <v>63</v>
      </c>
      <c r="C61" s="61">
        <v>57073.333850000003</v>
      </c>
      <c r="D61" s="61">
        <v>1.2999999999999999E-3</v>
      </c>
      <c r="E61" s="53">
        <f t="shared" si="0"/>
        <v>8440.5071496903402</v>
      </c>
      <c r="F61" s="36">
        <f t="shared" si="1"/>
        <v>8440.5</v>
      </c>
      <c r="G61" s="36">
        <f t="shared" si="6"/>
        <v>5.3931362053845078E-3</v>
      </c>
      <c r="K61" s="36">
        <f t="shared" si="8"/>
        <v>5.3931362053845078E-3</v>
      </c>
      <c r="O61" s="36">
        <f t="shared" ca="1" si="4"/>
        <v>3.6984331925796186E-3</v>
      </c>
      <c r="Q61" s="51">
        <f t="shared" si="5"/>
        <v>42054.833850000003</v>
      </c>
    </row>
    <row r="62" spans="1:17" s="36" customFormat="1" ht="12.95" customHeight="1" x14ac:dyDescent="0.2">
      <c r="A62" s="59" t="s">
        <v>73</v>
      </c>
      <c r="B62" s="60" t="s">
        <v>63</v>
      </c>
      <c r="C62" s="61">
        <v>57073.334130000003</v>
      </c>
      <c r="D62" s="61">
        <v>6.9999999999999999E-4</v>
      </c>
      <c r="E62" s="53">
        <f t="shared" si="0"/>
        <v>8440.507520886842</v>
      </c>
      <c r="F62" s="36">
        <f t="shared" si="1"/>
        <v>8440.5</v>
      </c>
      <c r="G62" s="36">
        <f t="shared" si="6"/>
        <v>5.6731362055870704E-3</v>
      </c>
      <c r="K62" s="36">
        <f t="shared" si="8"/>
        <v>5.6731362055870704E-3</v>
      </c>
      <c r="O62" s="36">
        <f t="shared" ca="1" si="4"/>
        <v>3.6984331925796186E-3</v>
      </c>
      <c r="Q62" s="51">
        <f t="shared" si="5"/>
        <v>42054.834130000003</v>
      </c>
    </row>
    <row r="63" spans="1:17" s="36" customFormat="1" ht="12.95" customHeight="1" x14ac:dyDescent="0.2">
      <c r="A63" s="62" t="s">
        <v>1</v>
      </c>
      <c r="B63" s="63" t="s">
        <v>35</v>
      </c>
      <c r="C63" s="64">
        <v>57364.4997</v>
      </c>
      <c r="D63" s="64" t="s">
        <v>2</v>
      </c>
      <c r="E63" s="53">
        <f t="shared" si="0"/>
        <v>8826.5062394356646</v>
      </c>
      <c r="F63" s="36">
        <f t="shared" si="1"/>
        <v>8826.5</v>
      </c>
      <c r="G63" s="36">
        <f t="shared" si="6"/>
        <v>4.7065152175491676E-3</v>
      </c>
      <c r="K63" s="36">
        <f t="shared" si="8"/>
        <v>4.7065152175491676E-3</v>
      </c>
      <c r="O63" s="36">
        <f t="shared" ca="1" si="4"/>
        <v>3.9170430500512308E-3</v>
      </c>
      <c r="Q63" s="51">
        <f t="shared" si="5"/>
        <v>42345.9997</v>
      </c>
    </row>
    <row r="64" spans="1:17" s="36" customFormat="1" ht="12.95" customHeight="1" x14ac:dyDescent="0.2">
      <c r="A64" s="59" t="s">
        <v>73</v>
      </c>
      <c r="B64" s="60" t="s">
        <v>63</v>
      </c>
      <c r="C64" s="61">
        <v>57631.528610000001</v>
      </c>
      <c r="D64" s="61">
        <v>3.8E-3</v>
      </c>
      <c r="E64" s="53">
        <f t="shared" si="0"/>
        <v>9180.5069445172776</v>
      </c>
      <c r="F64" s="36">
        <f t="shared" si="1"/>
        <v>9180.5</v>
      </c>
      <c r="G64" s="36">
        <f t="shared" si="6"/>
        <v>5.2383705842657946E-3</v>
      </c>
      <c r="K64" s="36">
        <f t="shared" si="8"/>
        <v>5.2383705842657946E-3</v>
      </c>
      <c r="O64" s="36">
        <f t="shared" ca="1" si="4"/>
        <v>4.1175298105303772E-3</v>
      </c>
      <c r="Q64" s="51">
        <f t="shared" si="5"/>
        <v>42613.028610000001</v>
      </c>
    </row>
    <row r="65" spans="1:17" s="36" customFormat="1" ht="12.95" customHeight="1" x14ac:dyDescent="0.2">
      <c r="A65" s="59" t="s">
        <v>73</v>
      </c>
      <c r="B65" s="60" t="s">
        <v>63</v>
      </c>
      <c r="C65" s="61">
        <v>57631.529499999997</v>
      </c>
      <c r="D65" s="61">
        <v>3.0999999999999999E-3</v>
      </c>
      <c r="E65" s="53">
        <f t="shared" si="0"/>
        <v>9180.5081243918703</v>
      </c>
      <c r="F65" s="36">
        <f t="shared" si="1"/>
        <v>9180.5</v>
      </c>
      <c r="G65" s="36">
        <f t="shared" si="6"/>
        <v>6.1283705799723975E-3</v>
      </c>
      <c r="K65" s="36">
        <f t="shared" si="8"/>
        <v>6.1283705799723975E-3</v>
      </c>
      <c r="O65" s="36">
        <f t="shared" ca="1" si="4"/>
        <v>4.1175298105303772E-3</v>
      </c>
      <c r="Q65" s="51">
        <f t="shared" si="5"/>
        <v>42613.029499999997</v>
      </c>
    </row>
    <row r="66" spans="1:17" s="36" customFormat="1" ht="12.95" customHeight="1" x14ac:dyDescent="0.2">
      <c r="A66" s="59" t="s">
        <v>73</v>
      </c>
      <c r="B66" s="60" t="s">
        <v>63</v>
      </c>
      <c r="C66" s="61">
        <v>57631.530489999997</v>
      </c>
      <c r="D66" s="61">
        <v>8.9999999999999998E-4</v>
      </c>
      <c r="E66" s="53">
        <f t="shared" si="0"/>
        <v>9180.5094368366463</v>
      </c>
      <c r="F66" s="36">
        <f t="shared" si="1"/>
        <v>9180.5</v>
      </c>
      <c r="G66" s="36">
        <f t="shared" si="6"/>
        <v>7.1183705804287456E-3</v>
      </c>
      <c r="K66" s="36">
        <f t="shared" si="8"/>
        <v>7.1183705804287456E-3</v>
      </c>
      <c r="O66" s="36">
        <f t="shared" ca="1" si="4"/>
        <v>4.1175298105303772E-3</v>
      </c>
      <c r="Q66" s="51">
        <f t="shared" si="5"/>
        <v>42613.030489999997</v>
      </c>
    </row>
    <row r="67" spans="1:17" s="36" customFormat="1" ht="12.95" customHeight="1" x14ac:dyDescent="0.2">
      <c r="A67" s="40" t="s">
        <v>74</v>
      </c>
      <c r="B67" s="41" t="s">
        <v>35</v>
      </c>
      <c r="C67" s="42">
        <v>57722.42004000023</v>
      </c>
      <c r="D67" s="42">
        <v>2.0000000000000001E-4</v>
      </c>
      <c r="E67" s="53">
        <f>+(C67-C$7)/C$8</f>
        <v>9301.001876343038</v>
      </c>
      <c r="F67" s="36">
        <f t="shared" si="1"/>
        <v>9301</v>
      </c>
      <c r="G67" s="36">
        <f>+C67-(C$7+F67*C$8)</f>
        <v>1.4153583033476025E-3</v>
      </c>
      <c r="K67" s="36">
        <f>+G67</f>
        <v>1.4153583033476025E-3</v>
      </c>
      <c r="O67" s="36">
        <f ca="1">+C$11+C$12*F67</f>
        <v>4.1857745976426278E-3</v>
      </c>
      <c r="Q67" s="51">
        <f>+C67-15018.5</f>
        <v>42703.92004000023</v>
      </c>
    </row>
    <row r="68" spans="1:17" s="36" customFormat="1" ht="12.95" customHeight="1" x14ac:dyDescent="0.2">
      <c r="A68" s="40" t="s">
        <v>74</v>
      </c>
      <c r="B68" s="41" t="s">
        <v>35</v>
      </c>
      <c r="C68" s="42">
        <v>57722.420390000101</v>
      </c>
      <c r="D68" s="42">
        <v>2.0000000000000001E-4</v>
      </c>
      <c r="E68" s="53">
        <f>+(C68-C$7)/C$8</f>
        <v>9301.0023403384967</v>
      </c>
      <c r="F68" s="36">
        <f t="shared" si="1"/>
        <v>9301</v>
      </c>
      <c r="G68" s="36">
        <f>+C68-(C$7+F68*C$8)</f>
        <v>1.7653581744525582E-3</v>
      </c>
      <c r="K68" s="36">
        <f>+G68</f>
        <v>1.7653581744525582E-3</v>
      </c>
      <c r="O68" s="36">
        <f ca="1">+C$11+C$12*F68</f>
        <v>4.1857745976426278E-3</v>
      </c>
      <c r="Q68" s="51">
        <f>+C68-15018.5</f>
        <v>42703.920390000101</v>
      </c>
    </row>
    <row r="69" spans="1:17" s="36" customFormat="1" ht="12.95" customHeight="1" x14ac:dyDescent="0.2">
      <c r="A69" s="40" t="s">
        <v>74</v>
      </c>
      <c r="B69" s="41" t="s">
        <v>35</v>
      </c>
      <c r="C69" s="42">
        <v>57722.421349999961</v>
      </c>
      <c r="D69" s="42">
        <v>2.0000000000000001E-4</v>
      </c>
      <c r="E69" s="53">
        <f>+(C69-C$7)/C$8</f>
        <v>9301.0036130120316</v>
      </c>
      <c r="F69" s="36">
        <f t="shared" si="1"/>
        <v>9301</v>
      </c>
      <c r="G69" s="36">
        <f>+C69-(C$7+F69*C$8)</f>
        <v>2.7253580337855965E-3</v>
      </c>
      <c r="K69" s="36">
        <f>+G69</f>
        <v>2.7253580337855965E-3</v>
      </c>
      <c r="O69" s="36">
        <f ca="1">+C$11+C$12*F69</f>
        <v>4.1857745976426278E-3</v>
      </c>
      <c r="Q69" s="51">
        <f>+C69-15018.5</f>
        <v>42703.921349999961</v>
      </c>
    </row>
    <row r="70" spans="1:17" s="36" customFormat="1" ht="12.95" customHeight="1" x14ac:dyDescent="0.2">
      <c r="A70" s="43" t="s">
        <v>75</v>
      </c>
      <c r="B70" s="44" t="s">
        <v>35</v>
      </c>
      <c r="C70" s="67">
        <v>60000.453999999998</v>
      </c>
      <c r="D70" s="67">
        <v>4.0000000000000002E-4</v>
      </c>
      <c r="E70" s="53">
        <f>+(C70-C$7)/C$8</f>
        <v>12320.995584289403</v>
      </c>
      <c r="F70" s="36">
        <f t="shared" ref="F70" si="9">ROUND(2*E70,0)/2</f>
        <v>12321</v>
      </c>
      <c r="G70" s="36">
        <f>+C70-(C$7+F70*C$8)</f>
        <v>-3.3308475685771555E-3</v>
      </c>
      <c r="K70" s="36">
        <f>+G70</f>
        <v>-3.3308475685771555E-3</v>
      </c>
      <c r="O70" s="36">
        <f ca="1">+C$11+C$12*F70</f>
        <v>5.8961418763065297E-3</v>
      </c>
      <c r="Q70" s="51">
        <f>+C70-15018.5</f>
        <v>44981.953999999998</v>
      </c>
    </row>
    <row r="71" spans="1:17" s="36" customFormat="1" ht="12.95" customHeight="1" x14ac:dyDescent="0.2">
      <c r="B71" s="35"/>
      <c r="C71" s="52"/>
      <c r="D71" s="52"/>
    </row>
    <row r="72" spans="1:17" s="36" customFormat="1" ht="12.95" customHeight="1" x14ac:dyDescent="0.2">
      <c r="B72" s="35"/>
      <c r="C72" s="52"/>
      <c r="D72" s="52"/>
    </row>
    <row r="73" spans="1:17" s="36" customFormat="1" ht="12.95" customHeight="1" x14ac:dyDescent="0.2">
      <c r="B73" s="35"/>
      <c r="C73" s="52"/>
      <c r="D73" s="52"/>
    </row>
    <row r="74" spans="1:17" s="36" customFormat="1" ht="12.95" customHeight="1" x14ac:dyDescent="0.2">
      <c r="B74" s="35"/>
      <c r="C74" s="52"/>
      <c r="D74" s="52"/>
    </row>
    <row r="75" spans="1:17" s="36" customFormat="1" ht="12.95" customHeight="1" x14ac:dyDescent="0.2">
      <c r="B75" s="35"/>
      <c r="C75" s="52"/>
      <c r="D75" s="52"/>
    </row>
    <row r="76" spans="1:17" s="36" customFormat="1" ht="12.95" customHeight="1" x14ac:dyDescent="0.2">
      <c r="B76" s="35"/>
      <c r="C76" s="52"/>
      <c r="D76" s="52"/>
    </row>
    <row r="77" spans="1:17" s="36" customFormat="1" ht="12.95" customHeight="1" x14ac:dyDescent="0.2">
      <c r="B77" s="35"/>
      <c r="C77" s="52"/>
      <c r="D77" s="52"/>
    </row>
    <row r="78" spans="1:17" s="36" customFormat="1" ht="12.95" customHeight="1" x14ac:dyDescent="0.2">
      <c r="B78" s="35"/>
      <c r="C78" s="52"/>
      <c r="D78" s="52"/>
    </row>
    <row r="79" spans="1:17" s="36" customFormat="1" ht="12.95" customHeight="1" x14ac:dyDescent="0.2">
      <c r="B79" s="35"/>
      <c r="C79" s="52"/>
      <c r="D79" s="52"/>
    </row>
    <row r="80" spans="1:17" s="36" customFormat="1" ht="12.95" customHeight="1" x14ac:dyDescent="0.2">
      <c r="B80" s="35"/>
      <c r="C80" s="52"/>
      <c r="D80" s="52"/>
    </row>
    <row r="81" spans="2:4" s="36" customFormat="1" ht="12.95" customHeight="1" x14ac:dyDescent="0.2">
      <c r="B81" s="35"/>
      <c r="C81" s="52"/>
      <c r="D81" s="52"/>
    </row>
    <row r="82" spans="2:4" s="36" customFormat="1" ht="12.95" customHeight="1" x14ac:dyDescent="0.2">
      <c r="B82" s="35"/>
      <c r="C82" s="52"/>
      <c r="D82" s="52"/>
    </row>
    <row r="83" spans="2:4" s="36" customFormat="1" ht="12.95" customHeight="1" x14ac:dyDescent="0.2">
      <c r="B83" s="35"/>
      <c r="C83" s="52"/>
      <c r="D83" s="52"/>
    </row>
    <row r="84" spans="2:4" s="36" customFormat="1" ht="12.95" customHeight="1" x14ac:dyDescent="0.2">
      <c r="B84" s="35"/>
      <c r="C84" s="52"/>
      <c r="D84" s="52"/>
    </row>
    <row r="85" spans="2:4" s="36" customFormat="1" ht="12.95" customHeight="1" x14ac:dyDescent="0.2">
      <c r="B85" s="35"/>
      <c r="C85" s="52"/>
      <c r="D85" s="52"/>
    </row>
    <row r="86" spans="2:4" s="36" customFormat="1" ht="12.95" customHeight="1" x14ac:dyDescent="0.2">
      <c r="B86" s="35"/>
      <c r="C86" s="52"/>
      <c r="D86" s="52"/>
    </row>
    <row r="87" spans="2:4" s="36" customFormat="1" ht="12.95" customHeight="1" x14ac:dyDescent="0.2">
      <c r="B87" s="35"/>
      <c r="C87" s="52"/>
      <c r="D87" s="52"/>
    </row>
    <row r="88" spans="2:4" s="36" customFormat="1" ht="12.95" customHeight="1" x14ac:dyDescent="0.2">
      <c r="B88" s="35"/>
      <c r="C88" s="52"/>
      <c r="D88" s="52"/>
    </row>
    <row r="89" spans="2:4" s="36" customFormat="1" ht="12.95" customHeight="1" x14ac:dyDescent="0.2">
      <c r="B89" s="35"/>
      <c r="C89" s="52"/>
      <c r="D89" s="52"/>
    </row>
    <row r="90" spans="2:4" s="36" customFormat="1" ht="12.95" customHeight="1" x14ac:dyDescent="0.2">
      <c r="B90" s="35"/>
      <c r="C90" s="52"/>
      <c r="D90" s="52"/>
    </row>
    <row r="91" spans="2:4" s="36" customFormat="1" ht="12.95" customHeight="1" x14ac:dyDescent="0.2">
      <c r="B91" s="35"/>
      <c r="C91" s="52"/>
      <c r="D91" s="52"/>
    </row>
    <row r="92" spans="2:4" s="36" customFormat="1" ht="12.95" customHeight="1" x14ac:dyDescent="0.2">
      <c r="B92" s="35"/>
      <c r="C92" s="52"/>
      <c r="D92" s="52"/>
    </row>
    <row r="93" spans="2:4" s="36" customFormat="1" ht="12.95" customHeight="1" x14ac:dyDescent="0.2">
      <c r="B93" s="35"/>
      <c r="C93" s="52"/>
      <c r="D93" s="52"/>
    </row>
    <row r="94" spans="2:4" s="36" customFormat="1" ht="12.95" customHeight="1" x14ac:dyDescent="0.2">
      <c r="B94" s="35"/>
      <c r="C94" s="52"/>
      <c r="D94" s="52"/>
    </row>
    <row r="95" spans="2:4" s="36" customFormat="1" ht="12.95" customHeight="1" x14ac:dyDescent="0.2">
      <c r="B95" s="35"/>
      <c r="C95" s="52"/>
      <c r="D95" s="52"/>
    </row>
    <row r="96" spans="2:4" s="36" customFormat="1" ht="12.95" customHeight="1" x14ac:dyDescent="0.2">
      <c r="B96" s="35"/>
      <c r="C96" s="52"/>
      <c r="D96" s="52"/>
    </row>
    <row r="97" spans="2:4" s="36" customFormat="1" ht="12.95" customHeight="1" x14ac:dyDescent="0.2">
      <c r="B97" s="35"/>
      <c r="C97" s="52"/>
      <c r="D97" s="52"/>
    </row>
    <row r="98" spans="2:4" s="36" customFormat="1" ht="12.95" customHeight="1" x14ac:dyDescent="0.2">
      <c r="B98" s="35"/>
      <c r="C98" s="52"/>
      <c r="D98" s="52"/>
    </row>
    <row r="99" spans="2:4" s="36" customFormat="1" ht="12.95" customHeight="1" x14ac:dyDescent="0.2">
      <c r="B99" s="35"/>
      <c r="C99" s="52"/>
      <c r="D99" s="52"/>
    </row>
    <row r="100" spans="2:4" s="36" customFormat="1" ht="12.95" customHeight="1" x14ac:dyDescent="0.2">
      <c r="B100" s="35"/>
      <c r="C100" s="52"/>
      <c r="D100" s="52"/>
    </row>
    <row r="101" spans="2:4" s="36" customFormat="1" ht="12.95" customHeight="1" x14ac:dyDescent="0.2">
      <c r="B101" s="35"/>
      <c r="C101" s="52"/>
      <c r="D101" s="52"/>
    </row>
    <row r="102" spans="2:4" s="36" customFormat="1" ht="12.95" customHeight="1" x14ac:dyDescent="0.2">
      <c r="B102" s="35"/>
      <c r="C102" s="52"/>
      <c r="D102" s="52"/>
    </row>
    <row r="103" spans="2:4" s="36" customFormat="1" ht="12.95" customHeight="1" x14ac:dyDescent="0.2">
      <c r="B103" s="35"/>
      <c r="C103" s="52"/>
      <c r="D103" s="52"/>
    </row>
    <row r="104" spans="2:4" s="36" customFormat="1" ht="12.95" customHeight="1" x14ac:dyDescent="0.2">
      <c r="B104" s="35"/>
      <c r="C104" s="52"/>
      <c r="D104" s="52"/>
    </row>
    <row r="105" spans="2:4" s="36" customFormat="1" ht="12.95" customHeight="1" x14ac:dyDescent="0.2">
      <c r="B105" s="35"/>
      <c r="C105" s="52"/>
      <c r="D105" s="52"/>
    </row>
    <row r="106" spans="2:4" s="36" customFormat="1" ht="12.95" customHeight="1" x14ac:dyDescent="0.2">
      <c r="B106" s="35"/>
      <c r="C106" s="52"/>
      <c r="D106" s="52"/>
    </row>
    <row r="107" spans="2:4" s="36" customFormat="1" ht="12.95" customHeight="1" x14ac:dyDescent="0.2">
      <c r="B107" s="35"/>
      <c r="C107" s="52"/>
      <c r="D107" s="52"/>
    </row>
    <row r="108" spans="2:4" s="36" customFormat="1" ht="12.95" customHeight="1" x14ac:dyDescent="0.2">
      <c r="B108" s="35"/>
      <c r="C108" s="52"/>
      <c r="D108" s="52"/>
    </row>
    <row r="109" spans="2:4" s="36" customFormat="1" ht="12.95" customHeight="1" x14ac:dyDescent="0.2">
      <c r="B109" s="35"/>
      <c r="C109" s="52"/>
      <c r="D109" s="52"/>
    </row>
    <row r="110" spans="2:4" s="36" customFormat="1" ht="12.95" customHeight="1" x14ac:dyDescent="0.2">
      <c r="B110" s="35"/>
      <c r="C110" s="52"/>
      <c r="D110" s="52"/>
    </row>
    <row r="111" spans="2:4" s="36" customFormat="1" ht="12.95" customHeight="1" x14ac:dyDescent="0.2">
      <c r="B111" s="35"/>
      <c r="C111" s="52"/>
      <c r="D111" s="52"/>
    </row>
    <row r="112" spans="2:4" s="36" customFormat="1" ht="12.95" customHeight="1" x14ac:dyDescent="0.2">
      <c r="B112" s="35"/>
      <c r="C112" s="52"/>
      <c r="D112" s="52"/>
    </row>
    <row r="113" spans="2:4" s="36" customFormat="1" ht="12.95" customHeight="1" x14ac:dyDescent="0.2">
      <c r="B113" s="35"/>
      <c r="C113" s="52"/>
      <c r="D113" s="52"/>
    </row>
    <row r="114" spans="2:4" s="36" customFormat="1" ht="12.95" customHeight="1" x14ac:dyDescent="0.2">
      <c r="B114" s="35"/>
      <c r="C114" s="52"/>
      <c r="D114" s="52"/>
    </row>
    <row r="115" spans="2:4" s="36" customFormat="1" ht="12.95" customHeight="1" x14ac:dyDescent="0.2">
      <c r="B115" s="35"/>
      <c r="C115" s="52"/>
      <c r="D115" s="52"/>
    </row>
    <row r="116" spans="2:4" s="36" customFormat="1" ht="12.95" customHeight="1" x14ac:dyDescent="0.2">
      <c r="B116" s="35"/>
      <c r="C116" s="52"/>
      <c r="D116" s="52"/>
    </row>
    <row r="117" spans="2:4" s="36" customFormat="1" ht="12.95" customHeight="1" x14ac:dyDescent="0.2">
      <c r="B117" s="35"/>
      <c r="C117" s="52"/>
      <c r="D117" s="52"/>
    </row>
    <row r="118" spans="2:4" s="36" customFormat="1" ht="12.95" customHeight="1" x14ac:dyDescent="0.2">
      <c r="B118" s="35"/>
      <c r="C118" s="52"/>
      <c r="D118" s="52"/>
    </row>
    <row r="119" spans="2:4" s="36" customFormat="1" ht="12.95" customHeight="1" x14ac:dyDescent="0.2">
      <c r="B119" s="35"/>
      <c r="C119" s="52"/>
      <c r="D119" s="52"/>
    </row>
    <row r="120" spans="2:4" s="36" customFormat="1" ht="12.95" customHeight="1" x14ac:dyDescent="0.2">
      <c r="B120" s="35"/>
    </row>
    <row r="121" spans="2:4" s="36" customFormat="1" ht="12.95" customHeight="1" x14ac:dyDescent="0.2">
      <c r="B121" s="35"/>
    </row>
    <row r="122" spans="2:4" s="36" customFormat="1" ht="12.95" customHeight="1" x14ac:dyDescent="0.2">
      <c r="B122" s="35"/>
    </row>
    <row r="123" spans="2:4" s="36" customFormat="1" ht="12.95" customHeight="1" x14ac:dyDescent="0.2">
      <c r="B123" s="35"/>
    </row>
    <row r="124" spans="2:4" s="36" customFormat="1" ht="12.95" customHeight="1" x14ac:dyDescent="0.2">
      <c r="B124" s="35"/>
    </row>
    <row r="125" spans="2:4" s="36" customFormat="1" ht="12.95" customHeight="1" x14ac:dyDescent="0.2">
      <c r="B125" s="35"/>
    </row>
    <row r="126" spans="2:4" s="36" customFormat="1" ht="12.95" customHeight="1" x14ac:dyDescent="0.2">
      <c r="B126" s="35"/>
    </row>
    <row r="127" spans="2:4" s="36" customFormat="1" ht="12.95" customHeight="1" x14ac:dyDescent="0.2">
      <c r="B127" s="35"/>
    </row>
    <row r="128" spans="2:4" s="36" customFormat="1" ht="12.95" customHeight="1" x14ac:dyDescent="0.2">
      <c r="B128" s="35"/>
    </row>
    <row r="129" spans="2:2" s="36" customFormat="1" ht="12.95" customHeight="1" x14ac:dyDescent="0.2">
      <c r="B129" s="35"/>
    </row>
    <row r="130" spans="2:2" s="36" customFormat="1" ht="12.95" customHeight="1" x14ac:dyDescent="0.2">
      <c r="B130" s="35"/>
    </row>
    <row r="131" spans="2:2" s="36" customFormat="1" ht="12.95" customHeight="1" x14ac:dyDescent="0.2">
      <c r="B131" s="35"/>
    </row>
    <row r="132" spans="2:2" s="36" customFormat="1" ht="12.95" customHeight="1" x14ac:dyDescent="0.2">
      <c r="B132" s="35"/>
    </row>
    <row r="133" spans="2:2" s="36" customFormat="1" ht="12.95" customHeight="1" x14ac:dyDescent="0.2">
      <c r="B133" s="35"/>
    </row>
    <row r="134" spans="2:2" s="36" customFormat="1" ht="12.95" customHeight="1" x14ac:dyDescent="0.2">
      <c r="B134" s="35"/>
    </row>
    <row r="135" spans="2:2" s="36" customFormat="1" ht="12.95" customHeight="1" x14ac:dyDescent="0.2">
      <c r="B135" s="35"/>
    </row>
    <row r="136" spans="2:2" s="36" customFormat="1" ht="12.95" customHeight="1" x14ac:dyDescent="0.2">
      <c r="B136" s="35"/>
    </row>
    <row r="137" spans="2:2" s="36" customFormat="1" ht="12.95" customHeight="1" x14ac:dyDescent="0.2">
      <c r="B137" s="35"/>
    </row>
  </sheetData>
  <protectedRanges>
    <protectedRange sqref="A67:D69" name="Range1"/>
  </protectedRanges>
  <phoneticPr fontId="8" type="noConversion"/>
  <hyperlinks>
    <hyperlink ref="H3201" r:id="rId1" display="http://vsolj.cetus-net.org/bulletin.html" xr:uid="{00000000-0004-0000-0000-000000000000}"/>
    <hyperlink ref="H64664" r:id="rId2" display="http://vsolj.cetus-net.org/bulletin.html" xr:uid="{00000000-0004-0000-0000-000001000000}"/>
    <hyperlink ref="H64657" r:id="rId3" display="http://vsolj.cetus-net.org/bulletin.html" xr:uid="{00000000-0004-0000-0000-000002000000}"/>
    <hyperlink ref="AP2154" r:id="rId4" display="http://cdsbib.u-strasbg.fr/cgi-bin/cdsbib?1990RMxAA..21..381G" xr:uid="{00000000-0004-0000-0000-000003000000}"/>
    <hyperlink ref="AP2157" r:id="rId5" display="http://cdsbib.u-strasbg.fr/cgi-bin/cdsbib?1990RMxAA..21..381G" xr:uid="{00000000-0004-0000-0000-000004000000}"/>
    <hyperlink ref="AP2155" r:id="rId6" display="http://cdsbib.u-strasbg.fr/cgi-bin/cdsbib?1990RMxAA..21..381G" xr:uid="{00000000-0004-0000-0000-000005000000}"/>
    <hyperlink ref="AP2133" r:id="rId7" display="http://cdsbib.u-strasbg.fr/cgi-bin/cdsbib?1990RMxAA..21..381G" xr:uid="{00000000-0004-0000-0000-000006000000}"/>
    <hyperlink ref="I64664" r:id="rId8" display="http://vsolj.cetus-net.org/bulletin.html" xr:uid="{00000000-0004-0000-0000-000007000000}"/>
    <hyperlink ref="AQ2267" r:id="rId9" display="http://cdsbib.u-strasbg.fr/cgi-bin/cdsbib?1990RMxAA..21..381G" xr:uid="{00000000-0004-0000-0000-000008000000}"/>
    <hyperlink ref="AQ536" r:id="rId10" display="http://cdsbib.u-strasbg.fr/cgi-bin/cdsbib?1990RMxAA..21..381G" xr:uid="{00000000-0004-0000-0000-000009000000}"/>
    <hyperlink ref="AQ2268" r:id="rId11" display="http://cdsbib.u-strasbg.fr/cgi-bin/cdsbib?1990RMxAA..21..381G" xr:uid="{00000000-0004-0000-0000-00000A000000}"/>
    <hyperlink ref="H64661" r:id="rId12" display="https://www.aavso.org/ejaavso" xr:uid="{00000000-0004-0000-0000-00000B000000}"/>
  </hyperlinks>
  <pageMargins left="0.75" right="0.75" top="1" bottom="1" header="0.5" footer="0.5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0"/>
  <sheetViews>
    <sheetView workbookViewId="0">
      <selection activeCell="C1" sqref="C1:C2"/>
    </sheetView>
  </sheetViews>
  <sheetFormatPr defaultColWidth="10.28515625" defaultRowHeight="12.75" x14ac:dyDescent="0.2"/>
  <cols>
    <col min="1" max="1" width="14.42578125" customWidth="1"/>
    <col min="2" max="2" width="4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6.7109375" customWidth="1"/>
    <col min="16" max="16" width="5.28515625" customWidth="1"/>
    <col min="17" max="17" width="9.85546875" customWidth="1"/>
    <col min="18" max="18" width="9.42578125" customWidth="1"/>
    <col min="19" max="19" width="6.42578125" customWidth="1"/>
    <col min="20" max="20" width="10.28515625" customWidth="1"/>
    <col min="21" max="21" width="12.85546875" style="12" customWidth="1"/>
    <col min="22" max="22" width="5.28515625" customWidth="1"/>
  </cols>
  <sheetData>
    <row r="1" spans="1:22" ht="20.25" x14ac:dyDescent="0.3">
      <c r="A1" s="1" t="s">
        <v>32</v>
      </c>
      <c r="C1" s="20" t="s">
        <v>43</v>
      </c>
      <c r="R1">
        <v>49.783100000000559</v>
      </c>
      <c r="S1">
        <v>200</v>
      </c>
      <c r="T1">
        <f>+R$1/S1</f>
        <v>0.24891550000000279</v>
      </c>
      <c r="U1" s="12">
        <v>2.7625597222030495E-3</v>
      </c>
      <c r="V1" t="str">
        <f>IF(U1&lt;0.0001,1,"")</f>
        <v/>
      </c>
    </row>
    <row r="2" spans="1:22" x14ac:dyDescent="0.2">
      <c r="A2" t="s">
        <v>28</v>
      </c>
      <c r="C2" s="17" t="s">
        <v>38</v>
      </c>
      <c r="S2">
        <v>199</v>
      </c>
      <c r="T2">
        <f t="shared" ref="T2:T65" si="0">+R$1/S2</f>
        <v>0.25016633165829427</v>
      </c>
      <c r="U2" s="12">
        <v>5.0298033593869558E-4</v>
      </c>
      <c r="V2" t="str">
        <f t="shared" ref="V2:V65" si="1">IF(U2&lt;0.0001,1,"")</f>
        <v/>
      </c>
    </row>
    <row r="3" spans="1:22" ht="13.5" thickBot="1" x14ac:dyDescent="0.25">
      <c r="S3">
        <v>198</v>
      </c>
      <c r="T3">
        <f t="shared" si="0"/>
        <v>0.25142979797980081</v>
      </c>
      <c r="U3" s="13">
        <v>3.0957515059916679E-6</v>
      </c>
      <c r="V3">
        <f t="shared" si="1"/>
        <v>1</v>
      </c>
    </row>
    <row r="4" spans="1:22" ht="13.5" thickBot="1" x14ac:dyDescent="0.25">
      <c r="A4" s="8" t="s">
        <v>33</v>
      </c>
      <c r="C4" s="14">
        <v>50706.512000000002</v>
      </c>
      <c r="D4" s="15">
        <v>1.2</v>
      </c>
      <c r="S4">
        <v>197</v>
      </c>
      <c r="T4">
        <f t="shared" si="0"/>
        <v>0.25270609137056121</v>
      </c>
      <c r="U4" s="12">
        <v>1.2901287164323453E-3</v>
      </c>
      <c r="V4" t="str">
        <f t="shared" si="1"/>
        <v/>
      </c>
    </row>
    <row r="5" spans="1:22" x14ac:dyDescent="0.2">
      <c r="S5">
        <v>196</v>
      </c>
      <c r="T5">
        <f t="shared" si="0"/>
        <v>0.25399540816326815</v>
      </c>
      <c r="U5" s="12">
        <v>3.1823985947535007E-3</v>
      </c>
      <c r="V5" t="str">
        <f t="shared" si="1"/>
        <v/>
      </c>
    </row>
    <row r="6" spans="1:22" x14ac:dyDescent="0.2">
      <c r="A6" s="8" t="s">
        <v>3</v>
      </c>
      <c r="S6">
        <v>195</v>
      </c>
      <c r="T6">
        <f t="shared" si="0"/>
        <v>0.25529794871795158</v>
      </c>
      <c r="U6" s="12">
        <v>3.6322863640523434E-4</v>
      </c>
      <c r="V6" t="str">
        <f t="shared" si="1"/>
        <v/>
      </c>
    </row>
    <row r="7" spans="1:22" x14ac:dyDescent="0.2">
      <c r="A7" t="s">
        <v>4</v>
      </c>
      <c r="C7">
        <f>+C4</f>
        <v>50706.512000000002</v>
      </c>
      <c r="S7">
        <v>194</v>
      </c>
      <c r="T7">
        <f t="shared" si="0"/>
        <v>0.25661391752577606</v>
      </c>
      <c r="U7" s="12">
        <v>3.6355586681568748E-4</v>
      </c>
      <c r="V7" t="str">
        <f t="shared" si="1"/>
        <v/>
      </c>
    </row>
    <row r="8" spans="1:22" x14ac:dyDescent="0.2">
      <c r="A8" t="s">
        <v>5</v>
      </c>
      <c r="C8">
        <v>1.5085787878788048</v>
      </c>
      <c r="S8">
        <v>193</v>
      </c>
      <c r="T8">
        <f t="shared" si="0"/>
        <v>0.25794352331606507</v>
      </c>
      <c r="U8" s="12">
        <v>1.6037046714878775E-3</v>
      </c>
      <c r="V8" t="str">
        <f t="shared" si="1"/>
        <v/>
      </c>
    </row>
    <row r="9" spans="1:22" x14ac:dyDescent="0.2">
      <c r="S9">
        <v>192</v>
      </c>
      <c r="T9">
        <f t="shared" si="0"/>
        <v>0.2592869791666696</v>
      </c>
      <c r="U9" s="12">
        <v>1.3983467847725494E-3</v>
      </c>
      <c r="V9" t="str">
        <f t="shared" si="1"/>
        <v/>
      </c>
    </row>
    <row r="10" spans="1:22" ht="13.5" thickBot="1" x14ac:dyDescent="0.25">
      <c r="C10" s="7" t="s">
        <v>23</v>
      </c>
      <c r="D10" s="7" t="s">
        <v>24</v>
      </c>
      <c r="S10">
        <v>191</v>
      </c>
      <c r="T10">
        <f t="shared" si="0"/>
        <v>0.26064450261780397</v>
      </c>
      <c r="U10" s="12">
        <v>2.6709368775036532E-4</v>
      </c>
      <c r="V10" t="str">
        <f t="shared" si="1"/>
        <v/>
      </c>
    </row>
    <row r="11" spans="1:22" x14ac:dyDescent="0.2">
      <c r="A11" t="s">
        <v>17</v>
      </c>
      <c r="C11">
        <f>INTERCEPT(G21:G93,F21:F93)</f>
        <v>9.1190086006374856E-3</v>
      </c>
      <c r="D11" s="6"/>
      <c r="S11">
        <v>190</v>
      </c>
      <c r="T11">
        <f t="shared" si="0"/>
        <v>0.26201631578947665</v>
      </c>
      <c r="U11" s="12">
        <v>5.0566789112351049E-4</v>
      </c>
      <c r="V11" t="str">
        <f t="shared" si="1"/>
        <v/>
      </c>
    </row>
    <row r="12" spans="1:22" x14ac:dyDescent="0.2">
      <c r="A12" t="s">
        <v>18</v>
      </c>
      <c r="C12">
        <f>SLOPE(G21:G93,F21:F93)</f>
        <v>-4.2059896669330317E-5</v>
      </c>
      <c r="D12" s="6"/>
      <c r="S12">
        <v>189</v>
      </c>
      <c r="T12">
        <f t="shared" si="0"/>
        <v>0.26340264550264847</v>
      </c>
      <c r="U12" s="12">
        <v>3.7792020594025547E-3</v>
      </c>
      <c r="V12" t="str">
        <f t="shared" si="1"/>
        <v/>
      </c>
    </row>
    <row r="13" spans="1:22" x14ac:dyDescent="0.2">
      <c r="A13" t="s">
        <v>22</v>
      </c>
      <c r="C13" s="6" t="s">
        <v>15</v>
      </c>
      <c r="D13" s="6"/>
      <c r="S13">
        <v>188</v>
      </c>
      <c r="T13">
        <f t="shared" si="0"/>
        <v>0.26480372340425828</v>
      </c>
      <c r="U13" s="12">
        <v>1.199637347077192E-3</v>
      </c>
      <c r="V13" t="str">
        <f t="shared" si="1"/>
        <v/>
      </c>
    </row>
    <row r="14" spans="1:22" x14ac:dyDescent="0.2">
      <c r="A14" t="s">
        <v>27</v>
      </c>
      <c r="S14">
        <v>187</v>
      </c>
      <c r="T14">
        <f t="shared" si="0"/>
        <v>0.26621978609625968</v>
      </c>
      <c r="U14" s="11">
        <v>2.3523958079599371E-5</v>
      </c>
      <c r="V14">
        <f t="shared" si="1"/>
        <v>1</v>
      </c>
    </row>
    <row r="15" spans="1:22" x14ac:dyDescent="0.2">
      <c r="A15" s="3" t="s">
        <v>19</v>
      </c>
      <c r="C15">
        <f>+C7+C11</f>
        <v>50706.521119008605</v>
      </c>
      <c r="S15">
        <v>186</v>
      </c>
      <c r="T15">
        <f t="shared" si="0"/>
        <v>0.2676510752688202</v>
      </c>
      <c r="U15" s="12">
        <v>7.188602295493474E-4</v>
      </c>
      <c r="V15" t="str">
        <f t="shared" si="1"/>
        <v/>
      </c>
    </row>
    <row r="16" spans="1:22" x14ac:dyDescent="0.2">
      <c r="A16" s="8" t="s">
        <v>6</v>
      </c>
      <c r="C16">
        <f>+C8+C12</f>
        <v>1.5085367279821356</v>
      </c>
      <c r="S16">
        <v>185</v>
      </c>
      <c r="T16">
        <f t="shared" si="0"/>
        <v>0.26909783783784086</v>
      </c>
      <c r="U16" s="12">
        <v>2.8956852144627543E-3</v>
      </c>
      <c r="V16" t="str">
        <f t="shared" si="1"/>
        <v/>
      </c>
    </row>
    <row r="17" spans="1:22" ht="13.5" thickBot="1" x14ac:dyDescent="0.25">
      <c r="S17">
        <v>184</v>
      </c>
      <c r="T17">
        <f t="shared" si="0"/>
        <v>0.27056032608695957</v>
      </c>
      <c r="U17" s="12">
        <v>2.1965554983067323E-4</v>
      </c>
      <c r="V17" t="str">
        <f t="shared" si="1"/>
        <v/>
      </c>
    </row>
    <row r="18" spans="1:22" x14ac:dyDescent="0.2">
      <c r="A18" s="8" t="s">
        <v>7</v>
      </c>
      <c r="C18" s="4">
        <f>+C15</f>
        <v>50706.521119008605</v>
      </c>
      <c r="D18" s="5">
        <f>+C16</f>
        <v>1.5085367279821356</v>
      </c>
      <c r="R18">
        <f>SUM(R21:R24)</f>
        <v>5.7577124601687624E-4</v>
      </c>
      <c r="S18">
        <v>183</v>
      </c>
      <c r="T18">
        <f t="shared" si="0"/>
        <v>0.2720387978142107</v>
      </c>
      <c r="U18" s="11">
        <v>7.0015670248078324E-5</v>
      </c>
      <c r="V18">
        <f t="shared" si="1"/>
        <v>1</v>
      </c>
    </row>
    <row r="19" spans="1:22" ht="13.5" thickTop="1" x14ac:dyDescent="0.2">
      <c r="S19">
        <v>182</v>
      </c>
      <c r="T19">
        <f t="shared" si="0"/>
        <v>0.27353351648351953</v>
      </c>
      <c r="U19" s="12">
        <v>2.3449967556167031E-3</v>
      </c>
      <c r="V19" t="str">
        <f t="shared" si="1"/>
        <v/>
      </c>
    </row>
    <row r="20" spans="1:22" ht="13.5" thickBot="1" x14ac:dyDescent="0.25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37</v>
      </c>
      <c r="I20" s="10" t="s">
        <v>41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S20">
        <v>181</v>
      </c>
      <c r="T20">
        <f t="shared" si="0"/>
        <v>0.27504475138121853</v>
      </c>
      <c r="U20" s="12">
        <v>2.6530791107725418E-3</v>
      </c>
      <c r="V20" t="str">
        <f t="shared" si="1"/>
        <v/>
      </c>
    </row>
    <row r="21" spans="1:22" x14ac:dyDescent="0.2">
      <c r="A21" t="s">
        <v>34</v>
      </c>
      <c r="B21" s="6" t="s">
        <v>35</v>
      </c>
      <c r="C21">
        <f>+C4</f>
        <v>50706.512000000002</v>
      </c>
      <c r="D21" s="6">
        <v>1.8E-3</v>
      </c>
      <c r="E21">
        <f t="shared" ref="E21:E26" si="2">+(C21-C$7)/C$8</f>
        <v>0</v>
      </c>
      <c r="F21">
        <f t="shared" ref="F21:F26" si="3">ROUND(2*E21,0)/2</f>
        <v>0</v>
      </c>
      <c r="G21">
        <f t="shared" ref="G21:G26" si="4">+C21-(C$7+F21*C$8)</f>
        <v>0</v>
      </c>
      <c r="H21">
        <f>+G21</f>
        <v>0</v>
      </c>
      <c r="O21">
        <f t="shared" ref="O21:O26" si="5">+C$11+C$12*F21</f>
        <v>9.1190086006374856E-3</v>
      </c>
      <c r="Q21" s="2">
        <f t="shared" ref="Q21:Q26" si="6">+C21-15018.5</f>
        <v>35688.012000000002</v>
      </c>
      <c r="R21">
        <f>+(O21-G21)^2</f>
        <v>8.3156317858500427E-5</v>
      </c>
      <c r="S21">
        <v>180</v>
      </c>
      <c r="T21">
        <f t="shared" si="0"/>
        <v>0.27657277777778089</v>
      </c>
      <c r="U21" s="11">
        <v>1.1949761378318512E-4</v>
      </c>
      <c r="V21" t="str">
        <f t="shared" si="1"/>
        <v/>
      </c>
    </row>
    <row r="22" spans="1:22" x14ac:dyDescent="0.2">
      <c r="A22" t="s">
        <v>34</v>
      </c>
      <c r="B22" s="18" t="s">
        <v>35</v>
      </c>
      <c r="C22">
        <v>50749.507299999997</v>
      </c>
      <c r="D22" s="6">
        <v>2.9999999999999997E-4</v>
      </c>
      <c r="E22">
        <f t="shared" si="2"/>
        <v>28.500533313510417</v>
      </c>
      <c r="F22" s="16">
        <f t="shared" si="3"/>
        <v>28.5</v>
      </c>
      <c r="G22">
        <f t="shared" si="4"/>
        <v>8.0454545241082087E-4</v>
      </c>
      <c r="H22">
        <f>+G22</f>
        <v>8.0454545241082087E-4</v>
      </c>
      <c r="O22">
        <f t="shared" si="5"/>
        <v>7.920301545561571E-3</v>
      </c>
      <c r="Q22" s="2">
        <f t="shared" si="6"/>
        <v>35731.007299999997</v>
      </c>
      <c r="R22">
        <f>+(O22-G22)^2</f>
        <v>5.0633984777212028E-5</v>
      </c>
      <c r="S22">
        <v>179</v>
      </c>
      <c r="T22">
        <f t="shared" si="0"/>
        <v>0.27811787709497521</v>
      </c>
      <c r="U22" s="12">
        <v>9.0910310869526749E-4</v>
      </c>
      <c r="V22" t="str">
        <f t="shared" si="1"/>
        <v/>
      </c>
    </row>
    <row r="23" spans="1:22" x14ac:dyDescent="0.2">
      <c r="A23" t="s">
        <v>34</v>
      </c>
      <c r="B23" s="18" t="s">
        <v>35</v>
      </c>
      <c r="C23">
        <v>50799.290399999998</v>
      </c>
      <c r="D23" s="6">
        <v>6.9999999999999999E-4</v>
      </c>
      <c r="E23">
        <f t="shared" si="2"/>
        <v>61.500533313510417</v>
      </c>
      <c r="F23" s="16">
        <f t="shared" si="3"/>
        <v>61.5</v>
      </c>
      <c r="G23">
        <f t="shared" si="4"/>
        <v>8.0454545241082087E-4</v>
      </c>
      <c r="H23">
        <f>+G23</f>
        <v>8.0454545241082087E-4</v>
      </c>
      <c r="O23">
        <f t="shared" si="5"/>
        <v>6.5323249554736715E-3</v>
      </c>
      <c r="Q23" s="2">
        <f t="shared" si="6"/>
        <v>35780.790399999998</v>
      </c>
      <c r="R23">
        <f>+(O23-G23)^2</f>
        <v>3.2807458035706917E-5</v>
      </c>
      <c r="S23">
        <v>178</v>
      </c>
      <c r="T23">
        <f t="shared" si="0"/>
        <v>0.27968033707865481</v>
      </c>
      <c r="U23" s="12">
        <v>2.8372391620060107E-3</v>
      </c>
      <c r="V23" t="str">
        <f t="shared" si="1"/>
        <v/>
      </c>
    </row>
    <row r="24" spans="1:22" x14ac:dyDescent="0.2">
      <c r="A24" t="s">
        <v>36</v>
      </c>
      <c r="C24">
        <v>51189.273099999999</v>
      </c>
      <c r="D24" s="6">
        <v>8.0000000000000004E-4</v>
      </c>
      <c r="E24">
        <f t="shared" si="2"/>
        <v>320.01053168644967</v>
      </c>
      <c r="F24">
        <f t="shared" si="3"/>
        <v>320</v>
      </c>
      <c r="G24">
        <f t="shared" si="4"/>
        <v>1.5887878776993603E-2</v>
      </c>
      <c r="H24">
        <f>+G24</f>
        <v>1.5887878776993603E-2</v>
      </c>
      <c r="O24">
        <f t="shared" si="5"/>
        <v>-4.3401583335482153E-3</v>
      </c>
      <c r="Q24" s="2">
        <f t="shared" si="6"/>
        <v>36170.773099999999</v>
      </c>
      <c r="R24">
        <f>+(O24-G24)^2</f>
        <v>4.0917348534545689E-4</v>
      </c>
      <c r="S24">
        <v>177</v>
      </c>
      <c r="T24">
        <f t="shared" si="0"/>
        <v>0.28126045197740429</v>
      </c>
      <c r="U24" s="12">
        <v>9.3992207760093549E-4</v>
      </c>
      <c r="V24" t="str">
        <f t="shared" si="1"/>
        <v/>
      </c>
    </row>
    <row r="25" spans="1:22" x14ac:dyDescent="0.2">
      <c r="A25" s="8" t="s">
        <v>40</v>
      </c>
      <c r="C25">
        <v>53738.867899999997</v>
      </c>
      <c r="D25" s="6">
        <v>1E-4</v>
      </c>
      <c r="E25">
        <f t="shared" si="2"/>
        <v>2010.074597604382</v>
      </c>
      <c r="F25">
        <f t="shared" si="3"/>
        <v>2010</v>
      </c>
      <c r="G25">
        <f t="shared" si="4"/>
        <v>0.11253636359469965</v>
      </c>
      <c r="I25">
        <f>+G25</f>
        <v>0.11253636359469965</v>
      </c>
      <c r="O25">
        <f t="shared" si="5"/>
        <v>-7.542138370471646E-2</v>
      </c>
      <c r="Q25" s="2">
        <f t="shared" si="6"/>
        <v>38720.367899999997</v>
      </c>
      <c r="S25">
        <v>176</v>
      </c>
      <c r="T25">
        <f t="shared" si="0"/>
        <v>0.28285852272727591</v>
      </c>
      <c r="U25" s="11">
        <v>7.5754497677525079E-5</v>
      </c>
      <c r="V25">
        <f t="shared" si="1"/>
        <v>1</v>
      </c>
    </row>
    <row r="26" spans="1:22" x14ac:dyDescent="0.2">
      <c r="A26" s="8" t="s">
        <v>40</v>
      </c>
      <c r="C26">
        <v>53814.674823775582</v>
      </c>
      <c r="D26" s="6">
        <v>5.0000000000000001E-4</v>
      </c>
      <c r="E26">
        <f t="shared" si="2"/>
        <v>2060.325154210826</v>
      </c>
      <c r="F26">
        <f t="shared" si="3"/>
        <v>2060.5</v>
      </c>
      <c r="G26">
        <f t="shared" si="4"/>
        <v>-0.26376864869962446</v>
      </c>
      <c r="I26">
        <f>+G26</f>
        <v>-0.26376864869962446</v>
      </c>
      <c r="O26">
        <f t="shared" si="5"/>
        <v>-7.7545408486517642E-2</v>
      </c>
      <c r="Q26" s="2">
        <f t="shared" si="6"/>
        <v>38796.174823775582</v>
      </c>
      <c r="S26">
        <v>175</v>
      </c>
      <c r="T26">
        <f t="shared" si="0"/>
        <v>0.28447485714286036</v>
      </c>
      <c r="U26" s="12">
        <v>1.1836215102759885E-3</v>
      </c>
      <c r="V26" t="str">
        <f t="shared" si="1"/>
        <v/>
      </c>
    </row>
    <row r="27" spans="1:22" x14ac:dyDescent="0.2">
      <c r="D27" s="6"/>
      <c r="Q27" s="2"/>
      <c r="S27">
        <v>174</v>
      </c>
      <c r="T27">
        <f t="shared" si="0"/>
        <v>0.28610977011494576</v>
      </c>
      <c r="U27" s="12">
        <v>2.6115077684984744E-3</v>
      </c>
      <c r="V27" t="str">
        <f t="shared" si="1"/>
        <v/>
      </c>
    </row>
    <row r="28" spans="1:22" x14ac:dyDescent="0.2">
      <c r="D28" s="6"/>
      <c r="S28">
        <v>173</v>
      </c>
      <c r="T28">
        <f t="shared" si="0"/>
        <v>0.28776358381503214</v>
      </c>
      <c r="U28" s="12">
        <v>7.6308666867914098E-4</v>
      </c>
      <c r="V28" t="str">
        <f t="shared" si="1"/>
        <v/>
      </c>
    </row>
    <row r="29" spans="1:22" x14ac:dyDescent="0.2">
      <c r="D29" s="6"/>
      <c r="S29">
        <v>172</v>
      </c>
      <c r="T29">
        <f t="shared" si="0"/>
        <v>0.28943662790697999</v>
      </c>
      <c r="U29" s="12">
        <v>2.2490004137432185E-4</v>
      </c>
      <c r="V29" t="str">
        <f t="shared" si="1"/>
        <v/>
      </c>
    </row>
    <row r="30" spans="1:22" x14ac:dyDescent="0.2">
      <c r="D30" s="6"/>
      <c r="S30">
        <v>171</v>
      </c>
      <c r="T30">
        <f t="shared" si="0"/>
        <v>0.29112923976608512</v>
      </c>
      <c r="U30" s="12">
        <v>1.5530645712011916E-3</v>
      </c>
      <c r="V30" t="str">
        <f t="shared" si="1"/>
        <v/>
      </c>
    </row>
    <row r="31" spans="1:22" x14ac:dyDescent="0.2">
      <c r="D31" s="6"/>
      <c r="S31">
        <v>170</v>
      </c>
      <c r="T31">
        <f t="shared" si="0"/>
        <v>0.29284176470588563</v>
      </c>
      <c r="U31" s="12">
        <v>2.3315174953731383E-3</v>
      </c>
      <c r="V31" t="str">
        <f t="shared" si="1"/>
        <v/>
      </c>
    </row>
    <row r="32" spans="1:22" x14ac:dyDescent="0.2">
      <c r="D32" s="6"/>
      <c r="S32">
        <v>169</v>
      </c>
      <c r="T32">
        <f t="shared" si="0"/>
        <v>0.29457455621302103</v>
      </c>
      <c r="U32" s="11">
        <v>3.8732085668558403E-5</v>
      </c>
      <c r="V32">
        <f t="shared" si="1"/>
        <v>1</v>
      </c>
    </row>
    <row r="33" spans="4:22" x14ac:dyDescent="0.2">
      <c r="D33" s="6"/>
      <c r="S33">
        <v>168</v>
      </c>
      <c r="T33">
        <f t="shared" si="0"/>
        <v>0.29632797619047951</v>
      </c>
      <c r="U33" s="12">
        <v>3.7987878308798085E-4</v>
      </c>
      <c r="V33" t="str">
        <f t="shared" si="1"/>
        <v/>
      </c>
    </row>
    <row r="34" spans="4:22" x14ac:dyDescent="0.2">
      <c r="D34" s="6"/>
      <c r="S34">
        <v>167</v>
      </c>
      <c r="T34">
        <f t="shared" si="0"/>
        <v>0.2981023952095842</v>
      </c>
      <c r="U34" s="12">
        <v>3.9956274406832701E-3</v>
      </c>
      <c r="V34" t="str">
        <f t="shared" si="1"/>
        <v/>
      </c>
    </row>
    <row r="35" spans="4:22" x14ac:dyDescent="0.2">
      <c r="D35" s="6"/>
      <c r="S35">
        <v>166</v>
      </c>
      <c r="T35">
        <f t="shared" si="0"/>
        <v>0.2998981927710877</v>
      </c>
      <c r="U35" s="12">
        <v>2.0950936105398098E-3</v>
      </c>
      <c r="V35" t="str">
        <f t="shared" si="1"/>
        <v/>
      </c>
    </row>
    <row r="36" spans="4:22" x14ac:dyDescent="0.2">
      <c r="D36" s="6"/>
      <c r="S36">
        <v>165</v>
      </c>
      <c r="T36">
        <f t="shared" si="0"/>
        <v>0.30171575757576097</v>
      </c>
      <c r="U36" s="13">
        <v>3.0957515059916679E-6</v>
      </c>
      <c r="V36">
        <f t="shared" si="1"/>
        <v>1</v>
      </c>
    </row>
    <row r="37" spans="4:22" x14ac:dyDescent="0.2">
      <c r="D37" s="6"/>
      <c r="S37">
        <v>164</v>
      </c>
      <c r="T37">
        <f t="shared" si="0"/>
        <v>0.30355548780488145</v>
      </c>
      <c r="U37" s="12">
        <v>1.885970735632594E-3</v>
      </c>
      <c r="V37" t="str">
        <f t="shared" si="1"/>
        <v/>
      </c>
    </row>
    <row r="38" spans="4:22" x14ac:dyDescent="0.2">
      <c r="D38" s="6"/>
      <c r="S38">
        <v>163</v>
      </c>
      <c r="T38">
        <f t="shared" si="0"/>
        <v>0.30541779141104636</v>
      </c>
      <c r="U38" s="12">
        <v>4.5635686515200927E-3</v>
      </c>
      <c r="V38" t="str">
        <f t="shared" si="1"/>
        <v/>
      </c>
    </row>
    <row r="39" spans="4:22" x14ac:dyDescent="0.2">
      <c r="D39" s="6"/>
      <c r="S39">
        <v>162</v>
      </c>
      <c r="T39">
        <f t="shared" si="0"/>
        <v>0.30730308641975651</v>
      </c>
      <c r="U39" s="12">
        <v>5.1428542294918377E-4</v>
      </c>
      <c r="V39" t="str">
        <f t="shared" si="1"/>
        <v/>
      </c>
    </row>
    <row r="40" spans="4:22" x14ac:dyDescent="0.2">
      <c r="D40" s="6"/>
      <c r="S40">
        <v>161</v>
      </c>
      <c r="T40">
        <f t="shared" si="0"/>
        <v>0.30921180124223951</v>
      </c>
      <c r="U40" s="12">
        <v>5.4256053412114476E-4</v>
      </c>
      <c r="V40" t="str">
        <f t="shared" si="1"/>
        <v/>
      </c>
    </row>
    <row r="41" spans="4:22" x14ac:dyDescent="0.2">
      <c r="D41" s="6"/>
      <c r="S41">
        <v>160</v>
      </c>
      <c r="T41">
        <f t="shared" si="0"/>
        <v>0.31114437500000347</v>
      </c>
      <c r="U41" s="12">
        <v>2.3591901964411703E-3</v>
      </c>
      <c r="V41" t="str">
        <f t="shared" si="1"/>
        <v/>
      </c>
    </row>
    <row r="42" spans="4:22" x14ac:dyDescent="0.2">
      <c r="D42" s="6"/>
      <c r="S42">
        <v>159</v>
      </c>
      <c r="T42">
        <f t="shared" si="0"/>
        <v>0.31310125786163873</v>
      </c>
      <c r="U42" s="12">
        <v>2.015555840165491E-3</v>
      </c>
      <c r="V42" t="str">
        <f t="shared" si="1"/>
        <v/>
      </c>
    </row>
    <row r="43" spans="4:22" x14ac:dyDescent="0.2">
      <c r="D43" s="6"/>
      <c r="S43">
        <v>158</v>
      </c>
      <c r="T43">
        <f t="shared" si="0"/>
        <v>0.31508291139240863</v>
      </c>
      <c r="U43" s="12">
        <v>3.777329853367887E-4</v>
      </c>
      <c r="V43" t="str">
        <f t="shared" si="1"/>
        <v/>
      </c>
    </row>
    <row r="44" spans="4:22" x14ac:dyDescent="0.2">
      <c r="D44" s="6"/>
      <c r="S44">
        <v>157</v>
      </c>
      <c r="T44">
        <f t="shared" si="0"/>
        <v>0.31708980891720101</v>
      </c>
      <c r="U44" s="12">
        <v>7.5607212177208796E-4</v>
      </c>
      <c r="V44" t="str">
        <f t="shared" si="1"/>
        <v/>
      </c>
    </row>
    <row r="45" spans="4:22" x14ac:dyDescent="0.2">
      <c r="D45" s="6"/>
      <c r="S45">
        <v>156</v>
      </c>
      <c r="T45">
        <f t="shared" si="0"/>
        <v>0.31912243589743949</v>
      </c>
      <c r="U45" s="12">
        <v>5.5909935361867164E-3</v>
      </c>
      <c r="V45" t="str">
        <f t="shared" si="1"/>
        <v/>
      </c>
    </row>
    <row r="46" spans="4:22" x14ac:dyDescent="0.2">
      <c r="D46" s="6"/>
      <c r="S46">
        <v>155</v>
      </c>
      <c r="T46">
        <f t="shared" si="0"/>
        <v>0.32118129032258425</v>
      </c>
      <c r="U46" s="12">
        <v>1.7402258303140926E-3</v>
      </c>
      <c r="V46" t="str">
        <f t="shared" si="1"/>
        <v/>
      </c>
    </row>
    <row r="47" spans="4:22" x14ac:dyDescent="0.2">
      <c r="S47">
        <v>154</v>
      </c>
      <c r="T47">
        <f t="shared" si="0"/>
        <v>0.32326688311688673</v>
      </c>
      <c r="U47" s="11">
        <v>3.9101005336925336E-5</v>
      </c>
      <c r="V47">
        <f t="shared" si="1"/>
        <v>1</v>
      </c>
    </row>
    <row r="48" spans="4:22" x14ac:dyDescent="0.2">
      <c r="S48">
        <v>153</v>
      </c>
      <c r="T48">
        <f t="shared" si="0"/>
        <v>0.32537973856209518</v>
      </c>
      <c r="U48" s="12">
        <v>1.0787693121860063E-3</v>
      </c>
      <c r="V48" t="str">
        <f t="shared" si="1"/>
        <v/>
      </c>
    </row>
    <row r="49" spans="19:22" x14ac:dyDescent="0.2">
      <c r="S49">
        <v>152</v>
      </c>
      <c r="T49">
        <f t="shared" si="0"/>
        <v>0.3275203947368458</v>
      </c>
      <c r="U49" s="12">
        <v>4.2519288481981709E-3</v>
      </c>
      <c r="V49" t="str">
        <f t="shared" si="1"/>
        <v/>
      </c>
    </row>
    <row r="50" spans="19:22" x14ac:dyDescent="0.2">
      <c r="S50">
        <v>151</v>
      </c>
      <c r="T50">
        <f t="shared" si="0"/>
        <v>0.32968940397351365</v>
      </c>
      <c r="U50" s="12">
        <v>3.1855674388006828E-4</v>
      </c>
      <c r="V50" t="str">
        <f t="shared" si="1"/>
        <v/>
      </c>
    </row>
    <row r="51" spans="19:22" x14ac:dyDescent="0.2">
      <c r="S51">
        <v>150</v>
      </c>
      <c r="T51">
        <f t="shared" si="0"/>
        <v>0.33188733333333703</v>
      </c>
      <c r="U51" s="12">
        <v>1.0888394389192849E-4</v>
      </c>
      <c r="V51" t="str">
        <f t="shared" si="1"/>
        <v/>
      </c>
    </row>
    <row r="52" spans="19:22" x14ac:dyDescent="0.2">
      <c r="S52">
        <v>149</v>
      </c>
      <c r="T52">
        <f t="shared" si="0"/>
        <v>0.33411476510067489</v>
      </c>
      <c r="U52" s="12">
        <v>3.534622327553034E-3</v>
      </c>
      <c r="V52" t="str">
        <f t="shared" si="1"/>
        <v/>
      </c>
    </row>
    <row r="53" spans="19:22" x14ac:dyDescent="0.2">
      <c r="S53">
        <v>148</v>
      </c>
      <c r="T53">
        <f t="shared" si="0"/>
        <v>0.33637229729730106</v>
      </c>
      <c r="U53" s="12">
        <v>3.9286748138839611E-3</v>
      </c>
      <c r="V53" t="str">
        <f t="shared" si="1"/>
        <v/>
      </c>
    </row>
    <row r="54" spans="19:22" x14ac:dyDescent="0.2">
      <c r="S54">
        <v>147</v>
      </c>
      <c r="T54">
        <f t="shared" si="0"/>
        <v>0.33866054421769087</v>
      </c>
      <c r="U54" s="12">
        <v>1.7118620105940061E-4</v>
      </c>
      <c r="V54" t="str">
        <f t="shared" si="1"/>
        <v/>
      </c>
    </row>
    <row r="55" spans="19:22" x14ac:dyDescent="0.2">
      <c r="S55">
        <v>146</v>
      </c>
      <c r="T55">
        <f t="shared" si="0"/>
        <v>0.34098013698630519</v>
      </c>
      <c r="U55" s="12">
        <v>1.3909863896228148E-3</v>
      </c>
      <c r="V55" t="str">
        <f t="shared" si="1"/>
        <v/>
      </c>
    </row>
    <row r="56" spans="19:22" x14ac:dyDescent="0.2">
      <c r="S56">
        <v>145</v>
      </c>
      <c r="T56">
        <f t="shared" si="0"/>
        <v>0.34333172413793489</v>
      </c>
      <c r="U56" s="12">
        <v>4.3137118049191648E-3</v>
      </c>
      <c r="V56" t="str">
        <f t="shared" si="1"/>
        <v/>
      </c>
    </row>
    <row r="57" spans="19:22" x14ac:dyDescent="0.2">
      <c r="S57">
        <v>144</v>
      </c>
      <c r="T57">
        <f t="shared" si="0"/>
        <v>0.34571597222222611</v>
      </c>
      <c r="U57" s="12">
        <v>1.3983467847725494E-3</v>
      </c>
      <c r="V57" t="str">
        <f t="shared" si="1"/>
        <v/>
      </c>
    </row>
    <row r="58" spans="19:22" x14ac:dyDescent="0.2">
      <c r="S58">
        <v>143</v>
      </c>
      <c r="T58">
        <f t="shared" si="0"/>
        <v>0.34813356643357035</v>
      </c>
      <c r="U58" s="12">
        <v>1.0633502417700422E-4</v>
      </c>
      <c r="V58" t="str">
        <f t="shared" si="1"/>
        <v/>
      </c>
    </row>
    <row r="59" spans="19:22" x14ac:dyDescent="0.2">
      <c r="S59">
        <v>142</v>
      </c>
      <c r="T59">
        <f t="shared" si="0"/>
        <v>0.35058521126760955</v>
      </c>
      <c r="U59" s="12">
        <v>1.8236395179420763E-3</v>
      </c>
      <c r="V59" t="str">
        <f t="shared" si="1"/>
        <v/>
      </c>
    </row>
    <row r="60" spans="19:22" x14ac:dyDescent="0.2">
      <c r="S60">
        <v>141</v>
      </c>
      <c r="T60">
        <f t="shared" si="0"/>
        <v>0.35307163120567775</v>
      </c>
      <c r="U60" s="12">
        <v>3.9402319425724894E-3</v>
      </c>
      <c r="V60" t="str">
        <f t="shared" si="1"/>
        <v/>
      </c>
    </row>
    <row r="61" spans="19:22" x14ac:dyDescent="0.2">
      <c r="S61">
        <v>140</v>
      </c>
      <c r="T61">
        <f t="shared" si="0"/>
        <v>0.35559357142857539</v>
      </c>
      <c r="U61" s="12">
        <v>1.1423127001935821E-3</v>
      </c>
      <c r="V61" t="str">
        <f t="shared" si="1"/>
        <v/>
      </c>
    </row>
    <row r="62" spans="19:22" x14ac:dyDescent="0.2">
      <c r="S62">
        <v>139</v>
      </c>
      <c r="T62">
        <f t="shared" si="0"/>
        <v>0.35815179856115509</v>
      </c>
      <c r="U62" s="12">
        <v>3.5712759882921516E-4</v>
      </c>
      <c r="V62" t="str">
        <f t="shared" si="1"/>
        <v/>
      </c>
    </row>
    <row r="63" spans="19:22" x14ac:dyDescent="0.2">
      <c r="S63">
        <v>138</v>
      </c>
      <c r="T63">
        <f t="shared" si="0"/>
        <v>0.36074710144927941</v>
      </c>
      <c r="U63" s="12">
        <v>2.4122775648867893E-3</v>
      </c>
      <c r="V63" t="str">
        <f t="shared" si="1"/>
        <v/>
      </c>
    </row>
    <row r="64" spans="19:22" x14ac:dyDescent="0.2">
      <c r="S64">
        <v>137</v>
      </c>
      <c r="T64">
        <f t="shared" si="0"/>
        <v>0.36338029197080701</v>
      </c>
      <c r="U64" s="12">
        <v>3.5513321428454481E-3</v>
      </c>
      <c r="V64" t="str">
        <f t="shared" si="1"/>
        <v/>
      </c>
    </row>
    <row r="65" spans="19:22" x14ac:dyDescent="0.2">
      <c r="S65">
        <v>136</v>
      </c>
      <c r="T65">
        <f t="shared" si="0"/>
        <v>0.36605220588235704</v>
      </c>
      <c r="U65" s="11">
        <v>5.8146714379824957E-5</v>
      </c>
      <c r="V65">
        <f t="shared" si="1"/>
        <v>1</v>
      </c>
    </row>
    <row r="66" spans="19:22" x14ac:dyDescent="0.2">
      <c r="S66">
        <v>135</v>
      </c>
      <c r="T66">
        <f t="shared" ref="T66:T129" si="7">+R$1/S66</f>
        <v>0.36876370370370787</v>
      </c>
      <c r="U66" s="12">
        <v>6.0187557661169002E-4</v>
      </c>
      <c r="V66" t="str">
        <f t="shared" ref="V66:V129" si="8">IF(U66&lt;0.0001,1,"")</f>
        <v/>
      </c>
    </row>
    <row r="67" spans="19:22" x14ac:dyDescent="0.2">
      <c r="S67">
        <v>134</v>
      </c>
      <c r="T67">
        <f t="shared" si="7"/>
        <v>0.37151567164179522</v>
      </c>
      <c r="U67" s="12">
        <v>6.2580548491194352E-3</v>
      </c>
      <c r="V67" t="str">
        <f t="shared" si="8"/>
        <v/>
      </c>
    </row>
    <row r="68" spans="19:22" x14ac:dyDescent="0.2">
      <c r="S68">
        <v>133</v>
      </c>
      <c r="T68">
        <f t="shared" si="7"/>
        <v>0.3743090225563952</v>
      </c>
      <c r="U68" s="12">
        <v>3.2229089999854157E-3</v>
      </c>
      <c r="V68" t="str">
        <f t="shared" si="8"/>
        <v/>
      </c>
    </row>
    <row r="69" spans="19:22" x14ac:dyDescent="0.2">
      <c r="S69">
        <v>132</v>
      </c>
      <c r="T69">
        <f t="shared" si="7"/>
        <v>0.37714469696970121</v>
      </c>
      <c r="U69" s="13">
        <v>3.0957515059916679E-6</v>
      </c>
      <c r="V69">
        <f t="shared" si="8"/>
        <v>1</v>
      </c>
    </row>
    <row r="70" spans="19:22" x14ac:dyDescent="0.2">
      <c r="S70">
        <v>131</v>
      </c>
      <c r="T70">
        <f t="shared" si="7"/>
        <v>0.38002366412214167</v>
      </c>
      <c r="U70" s="12">
        <v>2.9943837985769938E-3</v>
      </c>
      <c r="V70" t="str">
        <f t="shared" si="8"/>
        <v/>
      </c>
    </row>
    <row r="71" spans="19:22" x14ac:dyDescent="0.2">
      <c r="S71">
        <v>130</v>
      </c>
      <c r="T71">
        <f t="shared" si="7"/>
        <v>0.38294692307692735</v>
      </c>
      <c r="U71" s="12">
        <v>7.1156023271982524E-3</v>
      </c>
      <c r="V71" t="str">
        <f t="shared" si="8"/>
        <v/>
      </c>
    </row>
    <row r="72" spans="19:22" x14ac:dyDescent="0.2">
      <c r="S72">
        <v>129</v>
      </c>
      <c r="T72">
        <f t="shared" si="7"/>
        <v>0.38591550387597334</v>
      </c>
      <c r="U72" s="12">
        <v>7.9254407495349107E-4</v>
      </c>
      <c r="V72" t="str">
        <f t="shared" si="8"/>
        <v/>
      </c>
    </row>
    <row r="73" spans="19:22" x14ac:dyDescent="0.2">
      <c r="S73">
        <v>128</v>
      </c>
      <c r="T73">
        <f t="shared" si="7"/>
        <v>0.38893046875000437</v>
      </c>
      <c r="U73" s="12">
        <v>8.8200536238785654E-4</v>
      </c>
      <c r="V73" t="str">
        <f t="shared" si="8"/>
        <v/>
      </c>
    </row>
    <row r="74" spans="19:22" x14ac:dyDescent="0.2">
      <c r="S74">
        <v>127</v>
      </c>
      <c r="T74">
        <f t="shared" si="7"/>
        <v>0.3919929133858312</v>
      </c>
      <c r="U74" s="12">
        <v>3.7857432079280357E-3</v>
      </c>
      <c r="V74" t="str">
        <f t="shared" si="8"/>
        <v/>
      </c>
    </row>
    <row r="75" spans="19:22" x14ac:dyDescent="0.2">
      <c r="S75">
        <v>126</v>
      </c>
      <c r="T75">
        <f t="shared" si="7"/>
        <v>0.3951039682539727</v>
      </c>
      <c r="U75" s="12">
        <v>3.1725941241866362E-3</v>
      </c>
      <c r="V75" t="str">
        <f t="shared" si="8"/>
        <v/>
      </c>
    </row>
    <row r="76" spans="19:22" x14ac:dyDescent="0.2">
      <c r="S76">
        <v>125</v>
      </c>
      <c r="T76">
        <f t="shared" si="7"/>
        <v>0.39826480000000447</v>
      </c>
      <c r="U76" s="12">
        <v>5.8383992382807139E-4</v>
      </c>
      <c r="V76" t="str">
        <f t="shared" si="8"/>
        <v/>
      </c>
    </row>
    <row r="77" spans="19:22" x14ac:dyDescent="0.2">
      <c r="S77">
        <v>124</v>
      </c>
      <c r="T77">
        <f t="shared" si="7"/>
        <v>0.40147661290323033</v>
      </c>
      <c r="U77" s="12">
        <v>1.2372947547685418E-3</v>
      </c>
      <c r="V77" t="str">
        <f t="shared" si="8"/>
        <v/>
      </c>
    </row>
    <row r="78" spans="19:22" x14ac:dyDescent="0.2">
      <c r="S78">
        <v>123</v>
      </c>
      <c r="T78">
        <f t="shared" si="7"/>
        <v>0.40474065040650858</v>
      </c>
      <c r="U78" s="12">
        <v>9.0638735271629176E-3</v>
      </c>
      <c r="V78" t="str">
        <f t="shared" si="8"/>
        <v/>
      </c>
    </row>
    <row r="79" spans="19:22" x14ac:dyDescent="0.2">
      <c r="S79">
        <v>122</v>
      </c>
      <c r="T79">
        <f t="shared" si="7"/>
        <v>0.40805819672131605</v>
      </c>
      <c r="U79" s="12">
        <v>2.7697630692225901E-3</v>
      </c>
      <c r="V79" t="str">
        <f t="shared" si="8"/>
        <v/>
      </c>
    </row>
    <row r="80" spans="19:22" x14ac:dyDescent="0.2">
      <c r="S80">
        <v>121</v>
      </c>
      <c r="T80">
        <f t="shared" si="7"/>
        <v>0.41143057851240133</v>
      </c>
      <c r="U80" s="11">
        <v>7.0947169134540463E-5</v>
      </c>
      <c r="V80">
        <f t="shared" si="8"/>
        <v>1</v>
      </c>
    </row>
    <row r="81" spans="19:22" x14ac:dyDescent="0.2">
      <c r="S81">
        <v>120</v>
      </c>
      <c r="T81">
        <f t="shared" si="7"/>
        <v>0.41485916666667133</v>
      </c>
      <c r="U81" s="12">
        <v>1.7807723073396109E-3</v>
      </c>
      <c r="V81" t="str">
        <f t="shared" si="8"/>
        <v/>
      </c>
    </row>
    <row r="82" spans="19:22" x14ac:dyDescent="0.2">
      <c r="S82">
        <v>119</v>
      </c>
      <c r="T82">
        <f t="shared" si="7"/>
        <v>0.41834537815126521</v>
      </c>
      <c r="U82" s="12">
        <v>6.8763400514434718E-3</v>
      </c>
      <c r="V82" t="str">
        <f t="shared" si="8"/>
        <v/>
      </c>
    </row>
    <row r="83" spans="19:22" x14ac:dyDescent="0.2">
      <c r="S83">
        <v>118</v>
      </c>
      <c r="T83">
        <f t="shared" si="7"/>
        <v>0.42189067796610641</v>
      </c>
      <c r="U83" s="12">
        <v>5.0967446698230189E-4</v>
      </c>
      <c r="V83" t="str">
        <f t="shared" si="8"/>
        <v/>
      </c>
    </row>
    <row r="84" spans="19:22" x14ac:dyDescent="0.2">
      <c r="S84">
        <v>117</v>
      </c>
      <c r="T84">
        <f t="shared" si="7"/>
        <v>0.42549658119658595</v>
      </c>
      <c r="U84" s="12">
        <v>1.8714112857841358E-4</v>
      </c>
      <c r="V84" t="str">
        <f t="shared" si="8"/>
        <v/>
      </c>
    </row>
    <row r="85" spans="19:22" x14ac:dyDescent="0.2">
      <c r="S85">
        <v>116</v>
      </c>
      <c r="T85">
        <f t="shared" si="7"/>
        <v>0.42916465517241859</v>
      </c>
      <c r="U85" s="12">
        <v>5.8912201371957556E-3</v>
      </c>
      <c r="V85" t="str">
        <f t="shared" si="8"/>
        <v/>
      </c>
    </row>
    <row r="86" spans="19:22" x14ac:dyDescent="0.2">
      <c r="S86">
        <v>115</v>
      </c>
      <c r="T86">
        <f t="shared" si="7"/>
        <v>0.43289652173913529</v>
      </c>
      <c r="U86" s="12">
        <v>6.4423278878200738E-3</v>
      </c>
      <c r="V86" t="str">
        <f t="shared" si="8"/>
        <v/>
      </c>
    </row>
    <row r="87" spans="19:22" x14ac:dyDescent="0.2">
      <c r="S87">
        <v>114</v>
      </c>
      <c r="T87">
        <f t="shared" si="7"/>
        <v>0.43669385964912771</v>
      </c>
      <c r="U87" s="12">
        <v>2.7187864007340712E-4</v>
      </c>
      <c r="V87" t="str">
        <f t="shared" si="8"/>
        <v/>
      </c>
    </row>
    <row r="88" spans="19:22" x14ac:dyDescent="0.2">
      <c r="S88">
        <v>113</v>
      </c>
      <c r="T88">
        <f t="shared" si="7"/>
        <v>0.44055840707965094</v>
      </c>
      <c r="U88" s="12">
        <v>2.3633162510233847E-3</v>
      </c>
      <c r="V88" t="str">
        <f t="shared" si="8"/>
        <v/>
      </c>
    </row>
    <row r="89" spans="19:22" x14ac:dyDescent="0.2">
      <c r="S89">
        <v>112</v>
      </c>
      <c r="T89">
        <f t="shared" si="7"/>
        <v>0.4444919642857193</v>
      </c>
      <c r="U89" s="12">
        <v>7.2945075300233338E-3</v>
      </c>
      <c r="V89" t="str">
        <f t="shared" si="8"/>
        <v/>
      </c>
    </row>
    <row r="90" spans="19:22" x14ac:dyDescent="0.2">
      <c r="S90">
        <v>111</v>
      </c>
      <c r="T90">
        <f t="shared" si="7"/>
        <v>0.44849639639640143</v>
      </c>
      <c r="U90" s="12">
        <v>2.3173334345496263E-3</v>
      </c>
      <c r="V90" t="str">
        <f t="shared" si="8"/>
        <v/>
      </c>
    </row>
    <row r="91" spans="19:22" x14ac:dyDescent="0.2">
      <c r="S91">
        <v>110</v>
      </c>
      <c r="T91">
        <f t="shared" si="7"/>
        <v>0.45257363636364145</v>
      </c>
      <c r="U91" s="12">
        <v>1.6604171024361673E-4</v>
      </c>
      <c r="V91" t="str">
        <f t="shared" si="8"/>
        <v/>
      </c>
    </row>
    <row r="92" spans="19:22" x14ac:dyDescent="0.2">
      <c r="S92">
        <v>109</v>
      </c>
      <c r="T92">
        <f t="shared" si="7"/>
        <v>0.45672568807339964</v>
      </c>
      <c r="U92" s="12">
        <v>3.1395805711804982E-3</v>
      </c>
      <c r="V92" t="str">
        <f t="shared" si="8"/>
        <v/>
      </c>
    </row>
    <row r="93" spans="19:22" x14ac:dyDescent="0.2">
      <c r="S93">
        <v>108</v>
      </c>
      <c r="T93">
        <f t="shared" si="7"/>
        <v>0.46095462962963479</v>
      </c>
      <c r="U93" s="12">
        <v>6.6538726583359759E-3</v>
      </c>
      <c r="V93" t="str">
        <f t="shared" si="8"/>
        <v/>
      </c>
    </row>
    <row r="94" spans="19:22" x14ac:dyDescent="0.2">
      <c r="S94">
        <v>107</v>
      </c>
      <c r="T94">
        <f t="shared" si="7"/>
        <v>0.46526261682243514</v>
      </c>
      <c r="U94" s="12">
        <v>1.9169754739866967E-3</v>
      </c>
      <c r="V94" t="str">
        <f t="shared" si="8"/>
        <v/>
      </c>
    </row>
    <row r="95" spans="19:22" x14ac:dyDescent="0.2">
      <c r="S95">
        <v>106</v>
      </c>
      <c r="T95">
        <f t="shared" si="7"/>
        <v>0.46965188679245812</v>
      </c>
      <c r="U95" s="12">
        <v>6.3663255740877456E-4</v>
      </c>
      <c r="V95" t="str">
        <f t="shared" si="8"/>
        <v/>
      </c>
    </row>
    <row r="96" spans="19:22" x14ac:dyDescent="0.2">
      <c r="S96">
        <v>105</v>
      </c>
      <c r="T96">
        <f t="shared" si="7"/>
        <v>0.47412476190476721</v>
      </c>
      <c r="U96" s="12">
        <v>4.2152572691604414E-3</v>
      </c>
      <c r="V96" t="str">
        <f t="shared" si="8"/>
        <v/>
      </c>
    </row>
    <row r="97" spans="19:22" x14ac:dyDescent="0.2">
      <c r="S97">
        <v>104</v>
      </c>
      <c r="T97">
        <f t="shared" si="7"/>
        <v>0.47868365384615924</v>
      </c>
      <c r="U97" s="12">
        <v>6.0962294289445672E-3</v>
      </c>
      <c r="V97" t="str">
        <f t="shared" si="8"/>
        <v/>
      </c>
    </row>
    <row r="98" spans="19:22" x14ac:dyDescent="0.2">
      <c r="S98">
        <v>103</v>
      </c>
      <c r="T98">
        <f t="shared" si="7"/>
        <v>0.48333106796117048</v>
      </c>
      <c r="U98" s="11">
        <v>9.9108277657337064E-5</v>
      </c>
      <c r="V98">
        <f t="shared" si="8"/>
        <v>1</v>
      </c>
    </row>
    <row r="99" spans="19:22" x14ac:dyDescent="0.2">
      <c r="S99">
        <v>102</v>
      </c>
      <c r="T99">
        <f t="shared" si="7"/>
        <v>0.48806960784314274</v>
      </c>
      <c r="U99" s="12">
        <v>1.0787693121860063E-3</v>
      </c>
      <c r="V99" t="str">
        <f t="shared" si="8"/>
        <v/>
      </c>
    </row>
    <row r="100" spans="19:22" x14ac:dyDescent="0.2">
      <c r="S100">
        <v>101</v>
      </c>
      <c r="T100">
        <f t="shared" si="7"/>
        <v>0.49290198019802534</v>
      </c>
      <c r="U100" s="12">
        <v>1.1107377197683033E-2</v>
      </c>
      <c r="V100" t="str">
        <f t="shared" si="8"/>
        <v/>
      </c>
    </row>
    <row r="101" spans="19:22" x14ac:dyDescent="0.2">
      <c r="S101">
        <v>100</v>
      </c>
      <c r="T101">
        <f t="shared" si="7"/>
        <v>0.49783100000000557</v>
      </c>
      <c r="U101" s="12">
        <v>5.629759471473544E-3</v>
      </c>
      <c r="V101" t="str">
        <f t="shared" si="8"/>
        <v/>
      </c>
    </row>
    <row r="102" spans="19:22" x14ac:dyDescent="0.2">
      <c r="S102">
        <v>99</v>
      </c>
      <c r="T102">
        <f t="shared" si="7"/>
        <v>0.50285959595960161</v>
      </c>
      <c r="U102" s="13">
        <v>3.0957515059916679E-6</v>
      </c>
      <c r="V102">
        <f t="shared" si="8"/>
        <v>1</v>
      </c>
    </row>
    <row r="103" spans="19:22" x14ac:dyDescent="0.2">
      <c r="S103">
        <v>98</v>
      </c>
      <c r="T103">
        <f t="shared" si="7"/>
        <v>0.50799081632653631</v>
      </c>
      <c r="U103" s="12">
        <v>5.4197822638473352E-3</v>
      </c>
      <c r="V103" t="str">
        <f t="shared" si="8"/>
        <v/>
      </c>
    </row>
    <row r="104" spans="19:22" x14ac:dyDescent="0.2">
      <c r="S104">
        <v>97</v>
      </c>
      <c r="T104">
        <f t="shared" si="7"/>
        <v>0.51322783505155212</v>
      </c>
      <c r="U104" s="12">
        <v>1.2676247175039441E-2</v>
      </c>
      <c r="V104" t="str">
        <f t="shared" si="8"/>
        <v/>
      </c>
    </row>
    <row r="105" spans="19:22" x14ac:dyDescent="0.2">
      <c r="S105">
        <v>96</v>
      </c>
      <c r="T105">
        <f t="shared" si="7"/>
        <v>0.51857395833333919</v>
      </c>
      <c r="U105" s="12">
        <v>1.3983467847725494E-3</v>
      </c>
      <c r="V105" t="str">
        <f t="shared" si="8"/>
        <v/>
      </c>
    </row>
    <row r="106" spans="19:22" x14ac:dyDescent="0.2">
      <c r="S106">
        <v>95</v>
      </c>
      <c r="T106">
        <f t="shared" si="7"/>
        <v>0.5240326315789533</v>
      </c>
      <c r="U106" s="12">
        <v>1.1636997647482451E-4</v>
      </c>
      <c r="V106" t="str">
        <f t="shared" si="8"/>
        <v/>
      </c>
    </row>
    <row r="107" spans="19:22" x14ac:dyDescent="0.2">
      <c r="S107">
        <v>94</v>
      </c>
      <c r="T107">
        <f t="shared" si="7"/>
        <v>0.52960744680851657</v>
      </c>
      <c r="U107" s="12">
        <v>6.9862695742940184E-3</v>
      </c>
      <c r="V107" t="str">
        <f t="shared" si="8"/>
        <v/>
      </c>
    </row>
    <row r="108" spans="19:22" x14ac:dyDescent="0.2">
      <c r="S108">
        <v>93</v>
      </c>
      <c r="T108">
        <f t="shared" si="7"/>
        <v>0.53530215053764041</v>
      </c>
      <c r="U108" s="12">
        <v>5.7563437576521135E-3</v>
      </c>
      <c r="V108" t="str">
        <f t="shared" si="8"/>
        <v/>
      </c>
    </row>
    <row r="109" spans="19:22" x14ac:dyDescent="0.2">
      <c r="S109">
        <v>92</v>
      </c>
      <c r="T109">
        <f t="shared" si="7"/>
        <v>0.54112065217391914</v>
      </c>
      <c r="U109" s="12">
        <v>1.0423348843526764E-3</v>
      </c>
      <c r="V109" t="str">
        <f t="shared" si="8"/>
        <v/>
      </c>
    </row>
    <row r="110" spans="19:22" x14ac:dyDescent="0.2">
      <c r="S110">
        <v>91</v>
      </c>
      <c r="T110">
        <f t="shared" si="7"/>
        <v>0.54706703296703907</v>
      </c>
      <c r="U110" s="12">
        <v>2.3449967556167031E-3</v>
      </c>
      <c r="V110" t="str">
        <f t="shared" si="8"/>
        <v/>
      </c>
    </row>
    <row r="111" spans="19:22" x14ac:dyDescent="0.2">
      <c r="S111">
        <v>90</v>
      </c>
      <c r="T111">
        <f t="shared" si="7"/>
        <v>0.55314555555556177</v>
      </c>
      <c r="U111" s="12">
        <v>1.7059698344997768E-2</v>
      </c>
      <c r="V111" t="str">
        <f t="shared" si="8"/>
        <v/>
      </c>
    </row>
    <row r="112" spans="19:22" x14ac:dyDescent="0.2">
      <c r="S112">
        <v>89</v>
      </c>
      <c r="T112">
        <f t="shared" si="7"/>
        <v>0.55936067415730961</v>
      </c>
      <c r="U112" s="12">
        <v>5.1318355522880638E-3</v>
      </c>
      <c r="V112" t="str">
        <f t="shared" si="8"/>
        <v/>
      </c>
    </row>
    <row r="113" spans="19:22" x14ac:dyDescent="0.2">
      <c r="S113">
        <v>88</v>
      </c>
      <c r="T113">
        <f t="shared" si="7"/>
        <v>0.56571704545455181</v>
      </c>
      <c r="U113" s="12">
        <v>1.4938333104487777E-4</v>
      </c>
      <c r="V113" t="str">
        <f t="shared" si="8"/>
        <v/>
      </c>
    </row>
    <row r="114" spans="19:22" x14ac:dyDescent="0.2">
      <c r="S114">
        <v>87</v>
      </c>
      <c r="T114">
        <f t="shared" si="7"/>
        <v>0.57221954022989152</v>
      </c>
      <c r="U114" s="12">
        <v>3.4404279398011629E-3</v>
      </c>
      <c r="V114" t="str">
        <f t="shared" si="8"/>
        <v/>
      </c>
    </row>
    <row r="115" spans="19:22" x14ac:dyDescent="0.2">
      <c r="S115">
        <v>86</v>
      </c>
      <c r="T115">
        <f t="shared" si="7"/>
        <v>0.57887325581395999</v>
      </c>
      <c r="U115" s="12">
        <v>1.305078654442857E-2</v>
      </c>
      <c r="V115" t="str">
        <f t="shared" si="8"/>
        <v/>
      </c>
    </row>
    <row r="116" spans="19:22" x14ac:dyDescent="0.2">
      <c r="S116">
        <v>85</v>
      </c>
      <c r="T116">
        <f t="shared" si="7"/>
        <v>0.58568352941177126</v>
      </c>
      <c r="U116" s="12">
        <v>9.6004269290079136E-4</v>
      </c>
      <c r="V116" t="str">
        <f t="shared" si="8"/>
        <v/>
      </c>
    </row>
    <row r="117" spans="19:22" x14ac:dyDescent="0.2">
      <c r="S117">
        <v>84</v>
      </c>
      <c r="T117">
        <f t="shared" si="7"/>
        <v>0.59265595238095903</v>
      </c>
      <c r="U117" s="12">
        <v>3.7987878308798085E-4</v>
      </c>
      <c r="V117" t="str">
        <f t="shared" si="8"/>
        <v/>
      </c>
    </row>
    <row r="118" spans="19:22" x14ac:dyDescent="0.2">
      <c r="S118">
        <v>83</v>
      </c>
      <c r="T118">
        <f t="shared" si="7"/>
        <v>0.5997963855421754</v>
      </c>
      <c r="U118" s="12">
        <v>1.1623208755974146E-2</v>
      </c>
      <c r="V118" t="str">
        <f t="shared" si="8"/>
        <v/>
      </c>
    </row>
    <row r="119" spans="19:22" x14ac:dyDescent="0.2">
      <c r="S119">
        <v>82</v>
      </c>
      <c r="T119">
        <f t="shared" si="7"/>
        <v>0.6071109756097629</v>
      </c>
      <c r="U119" s="12">
        <v>1.2546051129317145E-2</v>
      </c>
      <c r="V119" t="str">
        <f t="shared" si="8"/>
        <v/>
      </c>
    </row>
    <row r="120" spans="19:22" x14ac:dyDescent="0.2">
      <c r="S120">
        <v>81</v>
      </c>
      <c r="T120">
        <f t="shared" si="7"/>
        <v>0.61460617283951302</v>
      </c>
      <c r="U120" s="12">
        <v>5.1428542294918377E-4</v>
      </c>
      <c r="V120" t="str">
        <f t="shared" si="8"/>
        <v/>
      </c>
    </row>
    <row r="121" spans="19:22" x14ac:dyDescent="0.2">
      <c r="S121">
        <v>80</v>
      </c>
      <c r="T121">
        <f t="shared" si="7"/>
        <v>0.62228875000000694</v>
      </c>
      <c r="U121" s="12">
        <v>4.7980398764456839E-3</v>
      </c>
      <c r="V121" t="str">
        <f t="shared" si="8"/>
        <v/>
      </c>
    </row>
    <row r="122" spans="19:22" x14ac:dyDescent="0.2">
      <c r="S122">
        <v>79</v>
      </c>
      <c r="T122">
        <f t="shared" si="7"/>
        <v>0.63016582278481725</v>
      </c>
      <c r="U122" s="12">
        <v>1.4791451292852573E-2</v>
      </c>
      <c r="V122" t="str">
        <f t="shared" si="8"/>
        <v/>
      </c>
    </row>
    <row r="123" spans="19:22" x14ac:dyDescent="0.2">
      <c r="S123">
        <v>78</v>
      </c>
      <c r="T123">
        <f t="shared" si="7"/>
        <v>0.63824487179487899</v>
      </c>
      <c r="U123" s="12">
        <v>4.6209206975214023E-3</v>
      </c>
      <c r="V123" t="str">
        <f t="shared" si="8"/>
        <v/>
      </c>
    </row>
    <row r="124" spans="19:22" x14ac:dyDescent="0.2">
      <c r="S124">
        <v>77</v>
      </c>
      <c r="T124">
        <f t="shared" si="7"/>
        <v>0.64653376623377345</v>
      </c>
      <c r="U124" s="12">
        <v>3.1212798320704588E-4</v>
      </c>
      <c r="V124" t="str">
        <f t="shared" si="8"/>
        <v/>
      </c>
    </row>
    <row r="125" spans="19:22" x14ac:dyDescent="0.2">
      <c r="S125">
        <v>76</v>
      </c>
      <c r="T125">
        <f t="shared" si="7"/>
        <v>0.6550407894736916</v>
      </c>
      <c r="U125" s="12">
        <v>6.5505454603424582E-3</v>
      </c>
      <c r="V125" t="str">
        <f t="shared" si="8"/>
        <v/>
      </c>
    </row>
    <row r="126" spans="19:22" x14ac:dyDescent="0.2">
      <c r="S126">
        <v>75</v>
      </c>
      <c r="T126">
        <f t="shared" si="7"/>
        <v>0.66377466666667406</v>
      </c>
      <c r="U126" s="12">
        <v>1.3669179263564259E-2</v>
      </c>
      <c r="V126" t="str">
        <f t="shared" si="8"/>
        <v/>
      </c>
    </row>
    <row r="127" spans="19:22" x14ac:dyDescent="0.2">
      <c r="S127">
        <v>74</v>
      </c>
      <c r="T127">
        <f t="shared" si="7"/>
        <v>0.67274459459460212</v>
      </c>
      <c r="U127" s="12">
        <v>3.9286748138839611E-3</v>
      </c>
      <c r="V127" t="str">
        <f t="shared" si="8"/>
        <v/>
      </c>
    </row>
    <row r="128" spans="19:22" x14ac:dyDescent="0.2">
      <c r="S128">
        <v>73</v>
      </c>
      <c r="T128">
        <f t="shared" si="7"/>
        <v>0.68196027397261039</v>
      </c>
      <c r="U128" s="12">
        <v>1.3909863896228148E-3</v>
      </c>
      <c r="V128" t="str">
        <f t="shared" si="8"/>
        <v/>
      </c>
    </row>
    <row r="129" spans="19:22" x14ac:dyDescent="0.2">
      <c r="S129">
        <v>72</v>
      </c>
      <c r="T129">
        <f t="shared" si="7"/>
        <v>0.69143194444445222</v>
      </c>
      <c r="U129" s="12">
        <v>9.0693781426679013E-3</v>
      </c>
      <c r="V129" t="str">
        <f t="shared" si="8"/>
        <v/>
      </c>
    </row>
    <row r="130" spans="19:22" x14ac:dyDescent="0.2">
      <c r="S130">
        <v>71</v>
      </c>
      <c r="T130">
        <f t="shared" ref="T130:T193" si="9">+R$1/S130</f>
        <v>0.70117042253521911</v>
      </c>
      <c r="U130" s="12">
        <v>1.2939471859602701E-2</v>
      </c>
      <c r="V130" t="str">
        <f t="shared" ref="V130:V193" si="10">IF(U130&lt;0.0001,1,"")</f>
        <v/>
      </c>
    </row>
    <row r="131" spans="19:22" x14ac:dyDescent="0.2">
      <c r="S131">
        <v>70</v>
      </c>
      <c r="T131">
        <f t="shared" si="9"/>
        <v>0.71118714285715079</v>
      </c>
      <c r="U131" s="12">
        <v>2.110298458534928E-4</v>
      </c>
      <c r="V131" t="str">
        <f t="shared" si="10"/>
        <v/>
      </c>
    </row>
    <row r="132" spans="19:22" x14ac:dyDescent="0.2">
      <c r="S132">
        <v>69</v>
      </c>
      <c r="T132">
        <f t="shared" si="9"/>
        <v>0.72149420289855881</v>
      </c>
      <c r="U132" s="12">
        <v>2.4122775648867893E-3</v>
      </c>
      <c r="V132" t="str">
        <f t="shared" si="10"/>
        <v/>
      </c>
    </row>
    <row r="133" spans="19:22" x14ac:dyDescent="0.2">
      <c r="S133">
        <v>68</v>
      </c>
      <c r="T133">
        <f t="shared" si="9"/>
        <v>0.73210441176471408</v>
      </c>
      <c r="U133" s="12">
        <v>2.4705032325303133E-2</v>
      </c>
      <c r="V133" t="str">
        <f t="shared" si="10"/>
        <v/>
      </c>
    </row>
    <row r="134" spans="19:22" x14ac:dyDescent="0.2">
      <c r="S134">
        <v>67</v>
      </c>
      <c r="T134">
        <f t="shared" si="9"/>
        <v>0.74303134328359044</v>
      </c>
      <c r="U134" s="12">
        <v>1.2385780577266442E-2</v>
      </c>
      <c r="V134" t="str">
        <f t="shared" si="10"/>
        <v/>
      </c>
    </row>
    <row r="135" spans="19:22" x14ac:dyDescent="0.2">
      <c r="S135" s="17">
        <v>66</v>
      </c>
      <c r="T135" s="17">
        <f t="shared" si="9"/>
        <v>0.75428939393940242</v>
      </c>
      <c r="U135" s="13">
        <v>3.0957515059916679E-6</v>
      </c>
      <c r="V135">
        <f t="shared" si="10"/>
        <v>1</v>
      </c>
    </row>
    <row r="136" spans="19:22" x14ac:dyDescent="0.2">
      <c r="S136">
        <v>65</v>
      </c>
      <c r="T136">
        <f t="shared" si="9"/>
        <v>0.7658938461538547</v>
      </c>
      <c r="U136" s="12">
        <v>1.2476902338302313E-2</v>
      </c>
      <c r="V136" t="str">
        <f t="shared" si="10"/>
        <v/>
      </c>
    </row>
    <row r="137" spans="19:22" x14ac:dyDescent="0.2">
      <c r="S137">
        <v>64</v>
      </c>
      <c r="T137">
        <f t="shared" si="9"/>
        <v>0.77786093750000873</v>
      </c>
      <c r="U137" s="12">
        <v>2.8884371242084175E-2</v>
      </c>
      <c r="V137" t="str">
        <f t="shared" si="10"/>
        <v/>
      </c>
    </row>
    <row r="138" spans="19:22" x14ac:dyDescent="0.2">
      <c r="S138">
        <v>63</v>
      </c>
      <c r="T138">
        <f t="shared" si="9"/>
        <v>0.79020793650794541</v>
      </c>
      <c r="U138" s="12">
        <v>3.1725941241866362E-3</v>
      </c>
      <c r="V138" t="str">
        <f t="shared" si="10"/>
        <v/>
      </c>
    </row>
    <row r="139" spans="19:22" x14ac:dyDescent="0.2">
      <c r="S139">
        <v>62</v>
      </c>
      <c r="T139">
        <f t="shared" si="9"/>
        <v>0.80295322580646067</v>
      </c>
      <c r="U139" s="12">
        <v>2.6898117012789534E-4</v>
      </c>
      <c r="V139" t="str">
        <f t="shared" si="10"/>
        <v/>
      </c>
    </row>
    <row r="140" spans="19:22" x14ac:dyDescent="0.2">
      <c r="S140">
        <v>61</v>
      </c>
      <c r="T140">
        <f t="shared" si="9"/>
        <v>0.81611639344263209</v>
      </c>
      <c r="U140" s="12">
        <v>1.6770877769331869E-2</v>
      </c>
      <c r="V140" t="str">
        <f t="shared" si="10"/>
        <v/>
      </c>
    </row>
    <row r="141" spans="19:22" x14ac:dyDescent="0.2">
      <c r="S141">
        <v>60</v>
      </c>
      <c r="T141">
        <f t="shared" si="9"/>
        <v>0.82971833333334266</v>
      </c>
      <c r="U141" s="12">
        <v>1.3669179263564259E-2</v>
      </c>
      <c r="V141" t="str">
        <f t="shared" si="10"/>
        <v/>
      </c>
    </row>
    <row r="142" spans="19:22" x14ac:dyDescent="0.2">
      <c r="S142">
        <v>59</v>
      </c>
      <c r="T142">
        <f t="shared" si="9"/>
        <v>0.84378135593221282</v>
      </c>
      <c r="U142" s="12">
        <v>2.4503634329485218E-3</v>
      </c>
      <c r="V142" t="str">
        <f t="shared" si="10"/>
        <v/>
      </c>
    </row>
    <row r="143" spans="19:22" x14ac:dyDescent="0.2">
      <c r="S143">
        <v>58</v>
      </c>
      <c r="T143">
        <f t="shared" si="9"/>
        <v>0.85832931034483717</v>
      </c>
      <c r="U143" s="12">
        <v>5.8912201371957556E-3</v>
      </c>
      <c r="V143" t="str">
        <f t="shared" si="10"/>
        <v/>
      </c>
    </row>
    <row r="144" spans="19:22" x14ac:dyDescent="0.2">
      <c r="S144">
        <v>57</v>
      </c>
      <c r="T144">
        <f t="shared" si="9"/>
        <v>0.87338771929825543</v>
      </c>
      <c r="U144" s="12">
        <v>2.2823665621029672E-2</v>
      </c>
      <c r="V144" t="str">
        <f t="shared" si="10"/>
        <v/>
      </c>
    </row>
    <row r="145" spans="19:22" x14ac:dyDescent="0.2">
      <c r="S145">
        <v>56</v>
      </c>
      <c r="T145">
        <f t="shared" si="9"/>
        <v>0.8889839285714386</v>
      </c>
      <c r="U145" s="12">
        <v>1.2781664010833617E-2</v>
      </c>
      <c r="V145" t="str">
        <f t="shared" si="10"/>
        <v/>
      </c>
    </row>
    <row r="146" spans="19:22" x14ac:dyDescent="0.2">
      <c r="S146">
        <v>55</v>
      </c>
      <c r="T146">
        <f t="shared" si="9"/>
        <v>0.9051472727272829</v>
      </c>
      <c r="U146" s="12">
        <v>4.2361919788451522E-4</v>
      </c>
      <c r="V146" t="str">
        <f t="shared" si="10"/>
        <v/>
      </c>
    </row>
    <row r="147" spans="19:22" x14ac:dyDescent="0.2">
      <c r="S147">
        <v>54</v>
      </c>
      <c r="T147">
        <f t="shared" si="9"/>
        <v>0.92190925925926959</v>
      </c>
      <c r="U147" s="12">
        <v>9.0693781426679013E-3</v>
      </c>
      <c r="V147" t="str">
        <f t="shared" si="10"/>
        <v/>
      </c>
    </row>
    <row r="148" spans="19:22" x14ac:dyDescent="0.2">
      <c r="S148">
        <v>53</v>
      </c>
      <c r="T148">
        <f t="shared" si="9"/>
        <v>0.93930377358491624</v>
      </c>
      <c r="U148" s="12">
        <v>3.406304797058525E-2</v>
      </c>
      <c r="V148" t="str">
        <f t="shared" si="10"/>
        <v/>
      </c>
    </row>
    <row r="149" spans="19:22" x14ac:dyDescent="0.2">
      <c r="S149">
        <v>52</v>
      </c>
      <c r="T149">
        <f t="shared" si="9"/>
        <v>0.95736730769231848</v>
      </c>
      <c r="U149" s="12">
        <v>2.507908910042109E-3</v>
      </c>
      <c r="V149" t="str">
        <f t="shared" si="10"/>
        <v/>
      </c>
    </row>
    <row r="150" spans="19:22" x14ac:dyDescent="0.2">
      <c r="S150">
        <v>51</v>
      </c>
      <c r="T150">
        <f t="shared" si="9"/>
        <v>0.97613921568628548</v>
      </c>
      <c r="U150" s="12">
        <v>1.0787693121860063E-3</v>
      </c>
      <c r="V150" t="str">
        <f t="shared" si="10"/>
        <v/>
      </c>
    </row>
    <row r="151" spans="19:22" x14ac:dyDescent="0.2">
      <c r="S151">
        <v>50</v>
      </c>
      <c r="T151">
        <f t="shared" si="9"/>
        <v>0.99566200000001115</v>
      </c>
      <c r="U151" s="12">
        <v>3.2343491613021531E-2</v>
      </c>
      <c r="V151" t="str">
        <f t="shared" si="10"/>
        <v/>
      </c>
    </row>
    <row r="152" spans="19:22" x14ac:dyDescent="0.2">
      <c r="S152">
        <v>49</v>
      </c>
      <c r="T152">
        <f t="shared" si="9"/>
        <v>1.0159816326530726</v>
      </c>
      <c r="U152" s="12">
        <v>3.4796951837116022E-2</v>
      </c>
      <c r="V152" t="str">
        <f t="shared" si="10"/>
        <v/>
      </c>
    </row>
    <row r="153" spans="19:22" x14ac:dyDescent="0.2">
      <c r="S153">
        <v>48</v>
      </c>
      <c r="T153">
        <f t="shared" si="9"/>
        <v>1.0371479166666784</v>
      </c>
      <c r="U153" s="12">
        <v>1.3983467847725494E-3</v>
      </c>
      <c r="V153" t="str">
        <f t="shared" si="10"/>
        <v/>
      </c>
    </row>
    <row r="154" spans="19:22" x14ac:dyDescent="0.2">
      <c r="S154">
        <v>47</v>
      </c>
      <c r="T154">
        <f t="shared" si="9"/>
        <v>1.0592148936170331</v>
      </c>
      <c r="U154" s="12">
        <v>1.4139401583989488E-2</v>
      </c>
      <c r="V154" t="str">
        <f t="shared" si="10"/>
        <v/>
      </c>
    </row>
    <row r="155" spans="19:22" x14ac:dyDescent="0.2">
      <c r="S155">
        <v>46</v>
      </c>
      <c r="T155">
        <f t="shared" si="9"/>
        <v>1.0822413043478383</v>
      </c>
      <c r="U155" s="12">
        <v>4.400977439059451E-2</v>
      </c>
      <c r="V155" t="str">
        <f t="shared" si="10"/>
        <v/>
      </c>
    </row>
    <row r="156" spans="19:22" x14ac:dyDescent="0.2">
      <c r="S156">
        <v>45</v>
      </c>
      <c r="T156">
        <f t="shared" si="9"/>
        <v>1.1062911111111235</v>
      </c>
      <c r="U156" s="12">
        <v>1.3669179263564259E-2</v>
      </c>
      <c r="V156" t="str">
        <f t="shared" si="10"/>
        <v/>
      </c>
    </row>
    <row r="157" spans="19:22" x14ac:dyDescent="0.2">
      <c r="S157">
        <v>44</v>
      </c>
      <c r="T157">
        <f t="shared" si="9"/>
        <v>1.1314340909091036</v>
      </c>
      <c r="U157" s="12">
        <v>8.7767351516882745E-4</v>
      </c>
      <c r="V157" t="str">
        <f t="shared" si="10"/>
        <v/>
      </c>
    </row>
    <row r="158" spans="19:22" x14ac:dyDescent="0.2">
      <c r="S158">
        <v>43</v>
      </c>
      <c r="T158">
        <f t="shared" si="9"/>
        <v>1.15774651162792</v>
      </c>
      <c r="U158" s="12">
        <v>2.0752773032138089E-2</v>
      </c>
      <c r="V158" t="str">
        <f t="shared" si="10"/>
        <v/>
      </c>
    </row>
    <row r="159" spans="19:22" x14ac:dyDescent="0.2">
      <c r="S159">
        <v>42</v>
      </c>
      <c r="T159">
        <f t="shared" si="9"/>
        <v>1.1853119047619181</v>
      </c>
      <c r="U159" s="12">
        <v>4.3176205182559456E-2</v>
      </c>
      <c r="V159" t="str">
        <f t="shared" si="10"/>
        <v/>
      </c>
    </row>
    <row r="160" spans="19:22" x14ac:dyDescent="0.2">
      <c r="S160">
        <v>41</v>
      </c>
      <c r="T160">
        <f t="shared" si="9"/>
        <v>1.2142219512195258</v>
      </c>
      <c r="U160" s="12">
        <v>1.2546051129317145E-2</v>
      </c>
      <c r="V160" t="str">
        <f t="shared" si="10"/>
        <v/>
      </c>
    </row>
    <row r="161" spans="19:22" x14ac:dyDescent="0.2">
      <c r="S161">
        <v>40</v>
      </c>
      <c r="T161">
        <f t="shared" si="9"/>
        <v>1.2445775000000139</v>
      </c>
      <c r="U161" s="12">
        <v>4.7980398764456839E-3</v>
      </c>
      <c r="V161" t="str">
        <f t="shared" si="10"/>
        <v/>
      </c>
    </row>
    <row r="162" spans="19:22" x14ac:dyDescent="0.2">
      <c r="S162">
        <v>39</v>
      </c>
      <c r="T162">
        <f t="shared" si="9"/>
        <v>1.276489743589758</v>
      </c>
      <c r="U162" s="12">
        <v>3.1276517944933094E-2</v>
      </c>
      <c r="V162" t="str">
        <f t="shared" si="10"/>
        <v/>
      </c>
    </row>
    <row r="163" spans="19:22" x14ac:dyDescent="0.2">
      <c r="S163">
        <v>38</v>
      </c>
      <c r="T163">
        <f t="shared" si="9"/>
        <v>1.3100815789473832</v>
      </c>
      <c r="U163" s="12">
        <v>4.4691497571507505E-2</v>
      </c>
      <c r="V163" t="str">
        <f t="shared" si="10"/>
        <v/>
      </c>
    </row>
    <row r="164" spans="19:22" x14ac:dyDescent="0.2">
      <c r="S164">
        <v>37</v>
      </c>
      <c r="T164">
        <f t="shared" si="9"/>
        <v>1.3454891891892042</v>
      </c>
      <c r="U164" s="12">
        <v>7.4729702088371377E-4</v>
      </c>
      <c r="V164" t="str">
        <f t="shared" si="10"/>
        <v/>
      </c>
    </row>
    <row r="165" spans="19:22" x14ac:dyDescent="0.2">
      <c r="S165">
        <v>36</v>
      </c>
      <c r="T165">
        <f t="shared" si="9"/>
        <v>1.3828638888889044</v>
      </c>
      <c r="U165" s="12">
        <v>9.0693781426679013E-3</v>
      </c>
      <c r="V165" t="str">
        <f t="shared" si="10"/>
        <v/>
      </c>
    </row>
    <row r="166" spans="19:22" x14ac:dyDescent="0.2">
      <c r="S166">
        <v>35</v>
      </c>
      <c r="T166">
        <f t="shared" si="9"/>
        <v>1.4223742857143016</v>
      </c>
      <c r="U166" s="12">
        <v>9.3975435805758373E-2</v>
      </c>
      <c r="V166" t="str">
        <f t="shared" si="10"/>
        <v/>
      </c>
    </row>
    <row r="167" spans="19:22" x14ac:dyDescent="0.2">
      <c r="S167">
        <v>34</v>
      </c>
      <c r="T167">
        <f t="shared" si="9"/>
        <v>1.4642088235294282</v>
      </c>
      <c r="U167" s="12">
        <v>4.7525531419072661E-2</v>
      </c>
      <c r="V167" t="str">
        <f t="shared" si="10"/>
        <v/>
      </c>
    </row>
    <row r="168" spans="19:22" x14ac:dyDescent="0.2">
      <c r="S168" s="17">
        <v>33</v>
      </c>
      <c r="T168" s="17">
        <f t="shared" si="9"/>
        <v>1.5085787878788048</v>
      </c>
      <c r="U168" s="13">
        <v>3.0957515059916679E-6</v>
      </c>
      <c r="V168">
        <f t="shared" si="10"/>
        <v>1</v>
      </c>
    </row>
    <row r="169" spans="19:22" x14ac:dyDescent="0.2">
      <c r="S169">
        <v>32</v>
      </c>
      <c r="T169">
        <f t="shared" si="9"/>
        <v>1.5557218750000175</v>
      </c>
      <c r="U169" s="12">
        <v>5.210026679047166E-2</v>
      </c>
      <c r="V169" t="str">
        <f t="shared" si="10"/>
        <v/>
      </c>
    </row>
    <row r="170" spans="19:22" x14ac:dyDescent="0.2">
      <c r="S170">
        <v>31</v>
      </c>
      <c r="T170">
        <f t="shared" si="9"/>
        <v>1.6059064516129213</v>
      </c>
      <c r="U170" s="12">
        <v>0.12218791318030731</v>
      </c>
      <c r="V170" t="str">
        <f t="shared" si="10"/>
        <v/>
      </c>
    </row>
    <row r="171" spans="19:22" x14ac:dyDescent="0.2">
      <c r="S171">
        <v>30</v>
      </c>
      <c r="T171">
        <f t="shared" si="9"/>
        <v>1.6594366666666853</v>
      </c>
      <c r="U171" s="12">
        <v>1.3669179263564259E-2</v>
      </c>
      <c r="V171" t="str">
        <f t="shared" si="10"/>
        <v/>
      </c>
    </row>
    <row r="172" spans="19:22" x14ac:dyDescent="0.2">
      <c r="S172">
        <v>29</v>
      </c>
      <c r="T172">
        <f t="shared" si="9"/>
        <v>1.7166586206896743</v>
      </c>
      <c r="U172" s="12">
        <v>1.2187544998028153E-3</v>
      </c>
      <c r="V172" t="str">
        <f t="shared" si="10"/>
        <v/>
      </c>
    </row>
    <row r="173" spans="19:22" x14ac:dyDescent="0.2">
      <c r="S173">
        <v>28</v>
      </c>
      <c r="T173">
        <f t="shared" si="9"/>
        <v>1.7779678571428772</v>
      </c>
      <c r="U173" s="12">
        <v>8.0445746406082028E-2</v>
      </c>
      <c r="V173" t="str">
        <f t="shared" si="10"/>
        <v/>
      </c>
    </row>
    <row r="174" spans="19:22" x14ac:dyDescent="0.2">
      <c r="S174">
        <v>27</v>
      </c>
      <c r="T174">
        <f t="shared" si="9"/>
        <v>1.8438185185185392</v>
      </c>
      <c r="U174" s="12">
        <v>6.6700989506589231E-2</v>
      </c>
      <c r="V174" t="str">
        <f t="shared" si="10"/>
        <v/>
      </c>
    </row>
    <row r="175" spans="19:22" x14ac:dyDescent="0.2">
      <c r="S175">
        <v>26</v>
      </c>
      <c r="T175">
        <f t="shared" si="9"/>
        <v>1.914734615384637</v>
      </c>
      <c r="U175" s="12">
        <v>1.2200926539281459E-2</v>
      </c>
      <c r="V175" t="str">
        <f t="shared" si="10"/>
        <v/>
      </c>
    </row>
    <row r="176" spans="19:22" x14ac:dyDescent="0.2">
      <c r="S176">
        <v>25</v>
      </c>
      <c r="T176">
        <f t="shared" si="9"/>
        <v>1.9913240000000223</v>
      </c>
      <c r="U176" s="12">
        <v>3.2343491613021531E-2</v>
      </c>
      <c r="V176" t="str">
        <f t="shared" si="10"/>
        <v/>
      </c>
    </row>
    <row r="177" spans="19:22" x14ac:dyDescent="0.2">
      <c r="S177">
        <v>24</v>
      </c>
      <c r="T177">
        <f t="shared" si="9"/>
        <v>2.0742958333333568</v>
      </c>
      <c r="U177" s="12">
        <v>0.13000777740971514</v>
      </c>
      <c r="V177" t="str">
        <f t="shared" si="10"/>
        <v/>
      </c>
    </row>
    <row r="178" spans="19:22" x14ac:dyDescent="0.2">
      <c r="S178">
        <v>23</v>
      </c>
      <c r="T178">
        <f t="shared" si="9"/>
        <v>2.1644826086956765</v>
      </c>
      <c r="U178" s="12">
        <v>7.4746484490965465E-2</v>
      </c>
      <c r="V178" t="str">
        <f t="shared" si="10"/>
        <v/>
      </c>
    </row>
    <row r="179" spans="19:22" x14ac:dyDescent="0.2">
      <c r="S179">
        <v>22</v>
      </c>
      <c r="T179">
        <f t="shared" si="9"/>
        <v>2.2628681818182073</v>
      </c>
      <c r="U179" s="12">
        <v>2.9166990180961539E-3</v>
      </c>
      <c r="V179" t="str">
        <f t="shared" si="10"/>
        <v/>
      </c>
    </row>
    <row r="180" spans="19:22" x14ac:dyDescent="0.2">
      <c r="S180">
        <v>21</v>
      </c>
      <c r="T180">
        <f t="shared" si="9"/>
        <v>2.3706238095238361</v>
      </c>
      <c r="U180" s="12">
        <v>6.0923479045199173E-2</v>
      </c>
      <c r="V180" t="str">
        <f t="shared" si="10"/>
        <v/>
      </c>
    </row>
    <row r="181" spans="19:22" x14ac:dyDescent="0.2">
      <c r="S181">
        <v>20</v>
      </c>
      <c r="T181">
        <f t="shared" si="9"/>
        <v>2.4891550000000278</v>
      </c>
      <c r="U181" s="12">
        <v>0.23719722212935115</v>
      </c>
      <c r="V181" t="str">
        <f t="shared" si="10"/>
        <v/>
      </c>
    </row>
    <row r="182" spans="19:22" x14ac:dyDescent="0.2">
      <c r="S182">
        <v>19</v>
      </c>
      <c r="T182">
        <f t="shared" si="9"/>
        <v>2.6201631578947664</v>
      </c>
      <c r="U182" s="12">
        <v>9.0015293647983011E-2</v>
      </c>
      <c r="V182" t="str">
        <f t="shared" si="10"/>
        <v/>
      </c>
    </row>
    <row r="183" spans="19:22" x14ac:dyDescent="0.2">
      <c r="S183">
        <v>18</v>
      </c>
      <c r="T183">
        <f t="shared" si="9"/>
        <v>2.7657277777778089</v>
      </c>
      <c r="U183" s="12">
        <v>9.0693781426679013E-3</v>
      </c>
      <c r="V183" t="str">
        <f t="shared" si="10"/>
        <v/>
      </c>
    </row>
    <row r="184" spans="19:22" x14ac:dyDescent="0.2">
      <c r="S184">
        <v>17</v>
      </c>
      <c r="T184">
        <f t="shared" si="9"/>
        <v>2.9284176470588563</v>
      </c>
      <c r="U184" s="12">
        <v>0.28205341961097397</v>
      </c>
      <c r="V184" t="str">
        <f t="shared" si="10"/>
        <v/>
      </c>
    </row>
    <row r="185" spans="19:22" x14ac:dyDescent="0.2">
      <c r="S185">
        <v>16</v>
      </c>
      <c r="T185">
        <f t="shared" si="9"/>
        <v>3.1114437500000349</v>
      </c>
      <c r="U185" s="12">
        <v>0.32380819645729608</v>
      </c>
      <c r="V185" t="str">
        <f t="shared" si="10"/>
        <v/>
      </c>
    </row>
    <row r="186" spans="19:22" x14ac:dyDescent="0.2">
      <c r="S186">
        <v>15</v>
      </c>
      <c r="T186">
        <f t="shared" si="9"/>
        <v>3.3188733333333706</v>
      </c>
      <c r="U186" s="12">
        <v>1.3669179263564259E-2</v>
      </c>
      <c r="V186" t="str">
        <f t="shared" si="10"/>
        <v/>
      </c>
    </row>
    <row r="187" spans="19:22" x14ac:dyDescent="0.2">
      <c r="S187">
        <v>14</v>
      </c>
      <c r="T187">
        <f t="shared" si="9"/>
        <v>3.5559357142857544</v>
      </c>
      <c r="U187" s="12">
        <v>0.16164495741938389</v>
      </c>
      <c r="V187" t="str">
        <f t="shared" si="10"/>
        <v/>
      </c>
    </row>
    <row r="188" spans="19:22" x14ac:dyDescent="0.2">
      <c r="S188">
        <v>13</v>
      </c>
      <c r="T188">
        <f t="shared" si="9"/>
        <v>3.8294692307692739</v>
      </c>
      <c r="U188" s="12">
        <v>0.55553370821574688</v>
      </c>
      <c r="V188" t="str">
        <f t="shared" si="10"/>
        <v/>
      </c>
    </row>
    <row r="189" spans="19:22" x14ac:dyDescent="0.2">
      <c r="S189">
        <v>12</v>
      </c>
      <c r="T189">
        <f t="shared" si="9"/>
        <v>4.1485916666667135</v>
      </c>
      <c r="U189" s="12">
        <v>0.18912030944432268</v>
      </c>
      <c r="V189" t="str">
        <f t="shared" si="10"/>
        <v/>
      </c>
    </row>
    <row r="190" spans="19:22" x14ac:dyDescent="0.2">
      <c r="S190">
        <v>11</v>
      </c>
      <c r="T190">
        <f t="shared" si="9"/>
        <v>4.5257363636364145</v>
      </c>
      <c r="U190" s="12">
        <v>1.2873878804148055E-2</v>
      </c>
      <c r="V190" t="str">
        <f t="shared" si="10"/>
        <v/>
      </c>
    </row>
    <row r="191" spans="19:22" x14ac:dyDescent="0.2">
      <c r="S191">
        <v>10</v>
      </c>
      <c r="T191">
        <f t="shared" si="9"/>
        <v>4.9783100000000555</v>
      </c>
      <c r="U191" s="12">
        <v>0.38855610480930192</v>
      </c>
      <c r="V191" t="str">
        <f t="shared" si="10"/>
        <v/>
      </c>
    </row>
    <row r="192" spans="19:22" x14ac:dyDescent="0.2">
      <c r="S192">
        <v>9</v>
      </c>
      <c r="T192">
        <f t="shared" si="9"/>
        <v>5.5314555555556177</v>
      </c>
      <c r="U192" s="12">
        <v>0.9297068938202574</v>
      </c>
      <c r="V192" t="str">
        <f t="shared" si="10"/>
        <v/>
      </c>
    </row>
    <row r="193" spans="19:22" x14ac:dyDescent="0.2">
      <c r="S193">
        <v>8</v>
      </c>
      <c r="T193">
        <f t="shared" si="9"/>
        <v>6.2228875000000698</v>
      </c>
      <c r="U193" s="12">
        <v>0.32380819645729608</v>
      </c>
      <c r="V193" t="str">
        <f t="shared" si="10"/>
        <v/>
      </c>
    </row>
    <row r="194" spans="19:22" x14ac:dyDescent="0.2">
      <c r="S194">
        <v>7</v>
      </c>
      <c r="T194">
        <f t="shared" ref="T194:T200" si="11">+R$1/S194</f>
        <v>7.1118714285715088</v>
      </c>
      <c r="U194" s="12">
        <v>0.16164495741938389</v>
      </c>
      <c r="V194" t="str">
        <f t="shared" ref="V194:V200" si="12">IF(U194&lt;0.0001,1,"")</f>
        <v/>
      </c>
    </row>
    <row r="195" spans="19:22" x14ac:dyDescent="0.2">
      <c r="S195">
        <v>6</v>
      </c>
      <c r="T195">
        <f t="shared" si="11"/>
        <v>8.2971833333334271</v>
      </c>
      <c r="U195" s="12">
        <v>1.3403374170405085</v>
      </c>
      <c r="V195" t="str">
        <f t="shared" si="12"/>
        <v/>
      </c>
    </row>
    <row r="196" spans="19:22" x14ac:dyDescent="0.2">
      <c r="S196">
        <v>5</v>
      </c>
      <c r="T196">
        <f t="shared" si="11"/>
        <v>9.956620000000111</v>
      </c>
      <c r="U196" s="12">
        <v>2.5612578985788392</v>
      </c>
      <c r="V196" t="str">
        <f t="shared" si="12"/>
        <v/>
      </c>
    </row>
    <row r="197" spans="19:22" x14ac:dyDescent="0.2">
      <c r="S197">
        <v>4</v>
      </c>
      <c r="T197">
        <f t="shared" si="11"/>
        <v>12.44577500000014</v>
      </c>
      <c r="U197" s="12">
        <v>6.3122481751073697E-2</v>
      </c>
      <c r="V197" t="str">
        <f t="shared" si="12"/>
        <v/>
      </c>
    </row>
    <row r="198" spans="19:22" x14ac:dyDescent="0.2">
      <c r="S198">
        <v>3</v>
      </c>
      <c r="T198">
        <f t="shared" si="11"/>
        <v>16.594366666666854</v>
      </c>
      <c r="U198" s="12">
        <v>1.3403374170405085</v>
      </c>
      <c r="V198" t="str">
        <f t="shared" si="12"/>
        <v/>
      </c>
    </row>
    <row r="199" spans="19:22" x14ac:dyDescent="0.2">
      <c r="S199">
        <v>2</v>
      </c>
      <c r="T199">
        <f t="shared" si="11"/>
        <v>24.891550000000279</v>
      </c>
      <c r="U199" s="12">
        <v>28.34546661394333</v>
      </c>
      <c r="V199" t="str">
        <f t="shared" si="12"/>
        <v/>
      </c>
    </row>
    <row r="200" spans="19:22" x14ac:dyDescent="0.2">
      <c r="S200">
        <v>1</v>
      </c>
      <c r="T200">
        <f t="shared" si="11"/>
        <v>49.783100000000559</v>
      </c>
      <c r="U200" s="12">
        <v>57.489263501566562</v>
      </c>
      <c r="V200" t="str">
        <f t="shared" si="12"/>
        <v/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U168"/>
  <sheetViews>
    <sheetView workbookViewId="0">
      <selection activeCell="C1" sqref="C1:C2"/>
    </sheetView>
  </sheetViews>
  <sheetFormatPr defaultColWidth="10.28515625" defaultRowHeight="12.75" x14ac:dyDescent="0.2"/>
  <cols>
    <col min="1" max="1" width="14.42578125" customWidth="1"/>
    <col min="2" max="2" width="4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6.7109375" customWidth="1"/>
    <col min="16" max="16" width="5.28515625" customWidth="1"/>
    <col min="17" max="17" width="9.85546875" customWidth="1"/>
    <col min="18" max="18" width="9.42578125" customWidth="1"/>
    <col min="19" max="19" width="6.42578125" customWidth="1"/>
    <col min="20" max="20" width="10.28515625" customWidth="1"/>
    <col min="21" max="21" width="12.85546875" style="12" customWidth="1"/>
    <col min="22" max="22" width="5.28515625" customWidth="1"/>
  </cols>
  <sheetData>
    <row r="1" spans="1:21" ht="20.25" x14ac:dyDescent="0.3">
      <c r="A1" s="1" t="s">
        <v>32</v>
      </c>
      <c r="C1" s="20" t="s">
        <v>43</v>
      </c>
    </row>
    <row r="2" spans="1:21" x14ac:dyDescent="0.2">
      <c r="A2" t="s">
        <v>28</v>
      </c>
      <c r="C2" s="17" t="s">
        <v>38</v>
      </c>
    </row>
    <row r="3" spans="1:21" ht="13.5" thickBot="1" x14ac:dyDescent="0.25">
      <c r="U3" s="13"/>
    </row>
    <row r="4" spans="1:21" ht="13.5" thickBot="1" x14ac:dyDescent="0.25">
      <c r="A4" s="8" t="s">
        <v>33</v>
      </c>
      <c r="C4" s="14">
        <v>50706.512000000002</v>
      </c>
      <c r="D4" s="15">
        <v>1.2</v>
      </c>
    </row>
    <row r="6" spans="1:21" x14ac:dyDescent="0.2">
      <c r="A6" s="8" t="s">
        <v>3</v>
      </c>
    </row>
    <row r="7" spans="1:21" x14ac:dyDescent="0.2">
      <c r="A7" t="s">
        <v>4</v>
      </c>
      <c r="C7">
        <f>+C4</f>
        <v>50706.512000000002</v>
      </c>
    </row>
    <row r="8" spans="1:21" x14ac:dyDescent="0.2">
      <c r="A8" t="s">
        <v>5</v>
      </c>
      <c r="C8">
        <v>1.5086353836403414</v>
      </c>
    </row>
    <row r="10" spans="1:21" ht="13.5" thickBot="1" x14ac:dyDescent="0.25">
      <c r="C10" s="7" t="s">
        <v>23</v>
      </c>
      <c r="D10" s="7" t="s">
        <v>24</v>
      </c>
    </row>
    <row r="11" spans="1:21" x14ac:dyDescent="0.2">
      <c r="A11" t="s">
        <v>17</v>
      </c>
      <c r="C11">
        <f>INTERCEPT(G21:G93,F21:F93)</f>
        <v>-1.1776098519843695E-2</v>
      </c>
      <c r="D11" s="6"/>
    </row>
    <row r="12" spans="1:21" x14ac:dyDescent="0.2">
      <c r="A12" t="s">
        <v>18</v>
      </c>
      <c r="C12">
        <f>SLOPE(G21:G93,F21:F93)</f>
        <v>9.7692334365194575E-5</v>
      </c>
      <c r="D12" s="6"/>
    </row>
    <row r="13" spans="1:21" x14ac:dyDescent="0.2">
      <c r="A13" t="s">
        <v>22</v>
      </c>
      <c r="C13" s="6" t="s">
        <v>15</v>
      </c>
      <c r="D13" s="6"/>
    </row>
    <row r="14" spans="1:21" x14ac:dyDescent="0.2">
      <c r="A14" t="s">
        <v>27</v>
      </c>
      <c r="U14" s="11"/>
    </row>
    <row r="15" spans="1:21" x14ac:dyDescent="0.2">
      <c r="A15" s="3" t="s">
        <v>19</v>
      </c>
      <c r="C15">
        <f>+C7+C11</f>
        <v>50706.500223901479</v>
      </c>
    </row>
    <row r="16" spans="1:21" x14ac:dyDescent="0.2">
      <c r="A16" s="8" t="s">
        <v>6</v>
      </c>
      <c r="C16">
        <f>+C8+C12</f>
        <v>1.5087330759747066</v>
      </c>
    </row>
    <row r="17" spans="1:21" ht="13.5" thickBot="1" x14ac:dyDescent="0.25"/>
    <row r="18" spans="1:21" x14ac:dyDescent="0.2">
      <c r="A18" s="8" t="s">
        <v>7</v>
      </c>
      <c r="C18" s="4">
        <f>+C15</f>
        <v>50706.500223901479</v>
      </c>
      <c r="D18" s="5">
        <f>+C16</f>
        <v>1.5087330759747066</v>
      </c>
      <c r="U18" s="11"/>
    </row>
    <row r="19" spans="1:21" ht="13.5" thickTop="1" x14ac:dyDescent="0.2"/>
    <row r="20" spans="1:21" ht="13.5" thickBot="1" x14ac:dyDescent="0.25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37</v>
      </c>
      <c r="I20" s="10" t="s">
        <v>41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</row>
    <row r="21" spans="1:21" x14ac:dyDescent="0.2">
      <c r="A21" t="s">
        <v>34</v>
      </c>
      <c r="B21" s="6" t="s">
        <v>35</v>
      </c>
      <c r="C21">
        <f>+C4</f>
        <v>50706.512000000002</v>
      </c>
      <c r="D21" s="6">
        <v>1.8E-3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si="3">+C$11+C$12*F21</f>
        <v>-1.1776098519843695E-2</v>
      </c>
      <c r="Q21" s="2">
        <f t="shared" ref="Q21:Q26" si="4">+C21-15018.5</f>
        <v>35688.012000000002</v>
      </c>
      <c r="U21" s="11"/>
    </row>
    <row r="22" spans="1:21" x14ac:dyDescent="0.2">
      <c r="A22" t="s">
        <v>34</v>
      </c>
      <c r="B22" s="18" t="s">
        <v>35</v>
      </c>
      <c r="C22">
        <v>50749.507299999997</v>
      </c>
      <c r="D22" s="6">
        <v>2.9999999999999997E-4</v>
      </c>
      <c r="E22">
        <f t="shared" si="0"/>
        <v>28.499464129130565</v>
      </c>
      <c r="F22" s="19">
        <f t="shared" si="1"/>
        <v>28.5</v>
      </c>
      <c r="G22">
        <f t="shared" si="2"/>
        <v>-8.0843375326367095E-4</v>
      </c>
      <c r="H22">
        <f>+G22</f>
        <v>-8.0843375326367095E-4</v>
      </c>
      <c r="O22">
        <f t="shared" si="3"/>
        <v>-8.9918669904356496E-3</v>
      </c>
      <c r="Q22" s="2">
        <f t="shared" si="4"/>
        <v>35731.007299999997</v>
      </c>
    </row>
    <row r="23" spans="1:21" x14ac:dyDescent="0.2">
      <c r="A23" t="s">
        <v>34</v>
      </c>
      <c r="B23" s="18" t="s">
        <v>35</v>
      </c>
      <c r="C23">
        <v>50799.290399999998</v>
      </c>
      <c r="D23" s="6">
        <v>6.9999999999999999E-4</v>
      </c>
      <c r="E23">
        <f t="shared" si="0"/>
        <v>61.498226149330435</v>
      </c>
      <c r="F23" s="19">
        <f t="shared" si="1"/>
        <v>61.5</v>
      </c>
      <c r="G23">
        <f t="shared" si="2"/>
        <v>-2.6760938853840344E-3</v>
      </c>
      <c r="H23">
        <f>+G23</f>
        <v>-2.6760938853840344E-3</v>
      </c>
      <c r="O23">
        <f t="shared" si="3"/>
        <v>-5.768019956384228E-3</v>
      </c>
      <c r="Q23" s="2">
        <f t="shared" si="4"/>
        <v>35780.790399999998</v>
      </c>
    </row>
    <row r="24" spans="1:21" x14ac:dyDescent="0.2">
      <c r="A24" t="s">
        <v>36</v>
      </c>
      <c r="C24">
        <v>51189.273099999999</v>
      </c>
      <c r="D24" s="6">
        <v>8.0000000000000004E-4</v>
      </c>
      <c r="E24">
        <f t="shared" si="0"/>
        <v>319.99852663875095</v>
      </c>
      <c r="F24">
        <f t="shared" si="1"/>
        <v>320</v>
      </c>
      <c r="G24">
        <f t="shared" si="2"/>
        <v>-2.2227649096748792E-3</v>
      </c>
      <c r="H24">
        <f>+G24</f>
        <v>-2.2227649096748792E-3</v>
      </c>
      <c r="O24">
        <f t="shared" si="3"/>
        <v>1.9485448477018566E-2</v>
      </c>
      <c r="Q24" s="2">
        <f t="shared" si="4"/>
        <v>36170.773099999999</v>
      </c>
    </row>
    <row r="25" spans="1:21" x14ac:dyDescent="0.2">
      <c r="A25" s="8" t="s">
        <v>40</v>
      </c>
      <c r="C25">
        <v>53738.867899999997</v>
      </c>
      <c r="D25" s="6">
        <v>1E-4</v>
      </c>
      <c r="E25">
        <f t="shared" si="0"/>
        <v>2009.9991905816976</v>
      </c>
      <c r="F25">
        <f t="shared" si="1"/>
        <v>2010</v>
      </c>
      <c r="G25">
        <f t="shared" si="2"/>
        <v>-1.221117090608459E-3</v>
      </c>
      <c r="I25">
        <f>+G25</f>
        <v>-1.221117090608459E-3</v>
      </c>
      <c r="O25">
        <f t="shared" si="3"/>
        <v>0.1845854935541974</v>
      </c>
      <c r="Q25" s="2">
        <f t="shared" si="4"/>
        <v>38720.367899999997</v>
      </c>
      <c r="U25" s="11"/>
    </row>
    <row r="26" spans="1:21" x14ac:dyDescent="0.2">
      <c r="A26" s="8" t="s">
        <v>40</v>
      </c>
      <c r="C26">
        <v>53814.674823775582</v>
      </c>
      <c r="D26" s="6">
        <v>5.0000000000000001E-4</v>
      </c>
      <c r="E26">
        <f t="shared" si="0"/>
        <v>2060.2478620616557</v>
      </c>
      <c r="F26">
        <f t="shared" si="1"/>
        <v>2060</v>
      </c>
      <c r="G26">
        <f t="shared" si="2"/>
        <v>0.37393347647594055</v>
      </c>
      <c r="I26">
        <f>+G26</f>
        <v>0.37393347647594055</v>
      </c>
      <c r="O26">
        <f t="shared" si="3"/>
        <v>0.18947011027245714</v>
      </c>
      <c r="Q26" s="2">
        <f t="shared" si="4"/>
        <v>38796.174823775582</v>
      </c>
    </row>
    <row r="27" spans="1:21" x14ac:dyDescent="0.2">
      <c r="D27" s="6"/>
      <c r="Q27" s="2"/>
    </row>
    <row r="28" spans="1:21" x14ac:dyDescent="0.2">
      <c r="D28" s="6"/>
    </row>
    <row r="29" spans="1:21" x14ac:dyDescent="0.2">
      <c r="D29" s="6"/>
    </row>
    <row r="30" spans="1:21" x14ac:dyDescent="0.2">
      <c r="D30" s="6"/>
    </row>
    <row r="31" spans="1:21" x14ac:dyDescent="0.2">
      <c r="D31" s="6"/>
    </row>
    <row r="32" spans="1:21" x14ac:dyDescent="0.2">
      <c r="D32" s="6"/>
      <c r="U32" s="11"/>
    </row>
    <row r="33" spans="4:21" x14ac:dyDescent="0.2">
      <c r="D33" s="6"/>
    </row>
    <row r="34" spans="4:21" x14ac:dyDescent="0.2">
      <c r="D34" s="6"/>
    </row>
    <row r="35" spans="4:21" x14ac:dyDescent="0.2">
      <c r="D35" s="6"/>
    </row>
    <row r="36" spans="4:21" x14ac:dyDescent="0.2">
      <c r="D36" s="6"/>
      <c r="U36" s="13"/>
    </row>
    <row r="37" spans="4:21" x14ac:dyDescent="0.2">
      <c r="D37" s="6"/>
    </row>
    <row r="38" spans="4:21" x14ac:dyDescent="0.2">
      <c r="D38" s="6"/>
    </row>
    <row r="39" spans="4:21" x14ac:dyDescent="0.2">
      <c r="D39" s="6"/>
    </row>
    <row r="40" spans="4:21" x14ac:dyDescent="0.2">
      <c r="D40" s="6"/>
    </row>
    <row r="41" spans="4:21" x14ac:dyDescent="0.2">
      <c r="D41" s="6"/>
    </row>
    <row r="42" spans="4:21" x14ac:dyDescent="0.2">
      <c r="D42" s="6"/>
    </row>
    <row r="43" spans="4:21" x14ac:dyDescent="0.2">
      <c r="D43" s="6"/>
    </row>
    <row r="44" spans="4:21" x14ac:dyDescent="0.2">
      <c r="D44" s="6"/>
    </row>
    <row r="45" spans="4:21" x14ac:dyDescent="0.2">
      <c r="D45" s="6"/>
    </row>
    <row r="46" spans="4:21" x14ac:dyDescent="0.2">
      <c r="D46" s="6"/>
    </row>
    <row r="47" spans="4:21" x14ac:dyDescent="0.2">
      <c r="U47" s="11"/>
    </row>
    <row r="65" spans="21:21" x14ac:dyDescent="0.2">
      <c r="U65" s="11"/>
    </row>
    <row r="69" spans="21:21" x14ac:dyDescent="0.2">
      <c r="U69" s="13"/>
    </row>
    <row r="80" spans="21:21" x14ac:dyDescent="0.2">
      <c r="U80" s="11"/>
    </row>
    <row r="98" spans="21:21" x14ac:dyDescent="0.2">
      <c r="U98" s="11"/>
    </row>
    <row r="102" spans="21:21" x14ac:dyDescent="0.2">
      <c r="U102" s="13"/>
    </row>
    <row r="135" spans="19:21" x14ac:dyDescent="0.2">
      <c r="S135" s="17"/>
      <c r="T135" s="17"/>
      <c r="U135" s="13"/>
    </row>
    <row r="168" spans="19:21" x14ac:dyDescent="0.2">
      <c r="S168" s="17"/>
      <c r="T168" s="17"/>
      <c r="U168" s="1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V200"/>
  <sheetViews>
    <sheetView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5" width="6.7109375" customWidth="1"/>
    <col min="16" max="16" width="5.28515625" customWidth="1"/>
    <col min="17" max="17" width="9.85546875" customWidth="1"/>
    <col min="18" max="18" width="9.42578125" customWidth="1"/>
    <col min="19" max="19" width="6.42578125" customWidth="1"/>
    <col min="20" max="20" width="10.28515625" customWidth="1"/>
    <col min="21" max="21" width="12.85546875" style="12" customWidth="1"/>
    <col min="22" max="22" width="5.28515625" customWidth="1"/>
  </cols>
  <sheetData>
    <row r="1" spans="1:22" ht="20.25" x14ac:dyDescent="0.3">
      <c r="A1" s="1" t="s">
        <v>32</v>
      </c>
      <c r="C1" s="17" t="s">
        <v>39</v>
      </c>
      <c r="R1">
        <v>49.783100000000559</v>
      </c>
      <c r="S1">
        <v>200</v>
      </c>
      <c r="T1">
        <f t="shared" ref="T1:T32" si="0">+R$1/S1</f>
        <v>0.24891550000000279</v>
      </c>
      <c r="U1" s="12">
        <v>2.7625597222030495E-3</v>
      </c>
      <c r="V1" t="str">
        <f t="shared" ref="V1:V32" si="1">IF(U1&lt;0.0001,1,"")</f>
        <v/>
      </c>
    </row>
    <row r="2" spans="1:22" x14ac:dyDescent="0.2">
      <c r="A2" t="s">
        <v>28</v>
      </c>
      <c r="B2" s="6" t="s">
        <v>42</v>
      </c>
      <c r="S2">
        <v>199</v>
      </c>
      <c r="T2">
        <f t="shared" si="0"/>
        <v>0.25016633165829427</v>
      </c>
      <c r="U2" s="12">
        <v>5.0298033593869558E-4</v>
      </c>
      <c r="V2" t="str">
        <f t="shared" si="1"/>
        <v/>
      </c>
    </row>
    <row r="3" spans="1:22" ht="13.5" thickBot="1" x14ac:dyDescent="0.25">
      <c r="S3">
        <v>198</v>
      </c>
      <c r="T3">
        <f t="shared" si="0"/>
        <v>0.25142979797980081</v>
      </c>
      <c r="U3" s="13">
        <v>3.0957515059916679E-6</v>
      </c>
      <c r="V3">
        <f t="shared" si="1"/>
        <v>1</v>
      </c>
    </row>
    <row r="4" spans="1:22" ht="13.5" thickBot="1" x14ac:dyDescent="0.25">
      <c r="A4" s="8" t="s">
        <v>33</v>
      </c>
      <c r="C4" s="14">
        <v>50706.512000000002</v>
      </c>
      <c r="D4" s="15">
        <v>1.2</v>
      </c>
      <c r="S4">
        <v>197</v>
      </c>
      <c r="T4">
        <f t="shared" si="0"/>
        <v>0.25270609137056121</v>
      </c>
      <c r="U4" s="12">
        <v>1.2901287164323453E-3</v>
      </c>
      <c r="V4" t="str">
        <f t="shared" si="1"/>
        <v/>
      </c>
    </row>
    <row r="5" spans="1:22" x14ac:dyDescent="0.2">
      <c r="S5">
        <v>196</v>
      </c>
      <c r="T5">
        <f t="shared" si="0"/>
        <v>0.25399540816326815</v>
      </c>
      <c r="U5" s="12">
        <v>3.1823985947535007E-3</v>
      </c>
      <c r="V5" t="str">
        <f t="shared" si="1"/>
        <v/>
      </c>
    </row>
    <row r="6" spans="1:22" x14ac:dyDescent="0.2">
      <c r="A6" s="8" t="s">
        <v>3</v>
      </c>
      <c r="S6">
        <v>195</v>
      </c>
      <c r="T6">
        <f t="shared" si="0"/>
        <v>0.25529794871795158</v>
      </c>
      <c r="U6" s="12">
        <v>3.6322863640523434E-4</v>
      </c>
      <c r="V6" t="str">
        <f t="shared" si="1"/>
        <v/>
      </c>
    </row>
    <row r="7" spans="1:22" x14ac:dyDescent="0.2">
      <c r="A7" t="s">
        <v>4</v>
      </c>
      <c r="C7">
        <f>+C4</f>
        <v>50706.512000000002</v>
      </c>
      <c r="S7">
        <v>194</v>
      </c>
      <c r="T7">
        <f t="shared" si="0"/>
        <v>0.25661391752577606</v>
      </c>
      <c r="U7" s="12">
        <v>3.6355586681568748E-4</v>
      </c>
      <c r="V7" t="str">
        <f t="shared" si="1"/>
        <v/>
      </c>
    </row>
    <row r="8" spans="1:22" x14ac:dyDescent="0.2">
      <c r="A8" t="s">
        <v>5</v>
      </c>
      <c r="C8">
        <v>0.75428939393940242</v>
      </c>
      <c r="S8">
        <v>193</v>
      </c>
      <c r="T8">
        <f t="shared" si="0"/>
        <v>0.25794352331606507</v>
      </c>
      <c r="U8" s="12">
        <v>1.6037046714878775E-3</v>
      </c>
      <c r="V8" t="str">
        <f t="shared" si="1"/>
        <v/>
      </c>
    </row>
    <row r="9" spans="1:22" x14ac:dyDescent="0.2">
      <c r="S9">
        <v>192</v>
      </c>
      <c r="T9">
        <f t="shared" si="0"/>
        <v>0.2592869791666696</v>
      </c>
      <c r="U9" s="12">
        <v>1.3983467847725494E-3</v>
      </c>
      <c r="V9" t="str">
        <f t="shared" si="1"/>
        <v/>
      </c>
    </row>
    <row r="10" spans="1:22" ht="13.5" thickBot="1" x14ac:dyDescent="0.25">
      <c r="C10" s="7" t="s">
        <v>23</v>
      </c>
      <c r="D10" s="7" t="s">
        <v>24</v>
      </c>
      <c r="S10">
        <v>191</v>
      </c>
      <c r="T10">
        <f t="shared" si="0"/>
        <v>0.26064450261780397</v>
      </c>
      <c r="U10" s="12">
        <v>2.6709368775036532E-4</v>
      </c>
      <c r="V10" t="str">
        <f t="shared" si="1"/>
        <v/>
      </c>
    </row>
    <row r="11" spans="1:22" x14ac:dyDescent="0.2">
      <c r="A11" t="s">
        <v>17</v>
      </c>
      <c r="C11">
        <f>INTERCEPT(G21:G93,F21:F93)</f>
        <v>-1.3347214902700161E-3</v>
      </c>
      <c r="D11" s="6"/>
      <c r="S11">
        <v>190</v>
      </c>
      <c r="T11">
        <f t="shared" si="0"/>
        <v>0.26201631578947665</v>
      </c>
      <c r="U11" s="12">
        <v>5.0566789112351049E-4</v>
      </c>
      <c r="V11" t="str">
        <f t="shared" si="1"/>
        <v/>
      </c>
    </row>
    <row r="12" spans="1:22" x14ac:dyDescent="0.2">
      <c r="A12" t="s">
        <v>18</v>
      </c>
      <c r="C12">
        <f>SLOPE(G21:G93,F21:F93)</f>
        <v>2.805844656972169E-5</v>
      </c>
      <c r="D12" s="6"/>
      <c r="S12">
        <v>189</v>
      </c>
      <c r="T12">
        <f t="shared" si="0"/>
        <v>0.26340264550264847</v>
      </c>
      <c r="U12" s="12">
        <v>3.7792020594025547E-3</v>
      </c>
      <c r="V12" t="str">
        <f t="shared" si="1"/>
        <v/>
      </c>
    </row>
    <row r="13" spans="1:22" x14ac:dyDescent="0.2">
      <c r="A13" t="s">
        <v>22</v>
      </c>
      <c r="C13" s="6" t="s">
        <v>15</v>
      </c>
      <c r="D13" s="6"/>
      <c r="S13">
        <v>188</v>
      </c>
      <c r="T13">
        <f t="shared" si="0"/>
        <v>0.26480372340425828</v>
      </c>
      <c r="U13" s="12">
        <v>1.199637347077192E-3</v>
      </c>
      <c r="V13" t="str">
        <f t="shared" si="1"/>
        <v/>
      </c>
    </row>
    <row r="14" spans="1:22" x14ac:dyDescent="0.2">
      <c r="A14" t="s">
        <v>27</v>
      </c>
      <c r="S14">
        <v>187</v>
      </c>
      <c r="T14">
        <f t="shared" si="0"/>
        <v>0.26621978609625968</v>
      </c>
      <c r="U14" s="11">
        <v>2.3523958079599371E-5</v>
      </c>
      <c r="V14">
        <f t="shared" si="1"/>
        <v>1</v>
      </c>
    </row>
    <row r="15" spans="1:22" x14ac:dyDescent="0.2">
      <c r="A15" s="3" t="s">
        <v>19</v>
      </c>
      <c r="C15">
        <f>+C7+C11</f>
        <v>50706.510665278511</v>
      </c>
      <c r="S15">
        <v>186</v>
      </c>
      <c r="T15">
        <f t="shared" si="0"/>
        <v>0.2676510752688202</v>
      </c>
      <c r="U15" s="12">
        <v>7.188602295493474E-4</v>
      </c>
      <c r="V15" t="str">
        <f t="shared" si="1"/>
        <v/>
      </c>
    </row>
    <row r="16" spans="1:22" x14ac:dyDescent="0.2">
      <c r="A16" s="8" t="s">
        <v>6</v>
      </c>
      <c r="C16">
        <f>+C8+C12</f>
        <v>0.75431745238597214</v>
      </c>
      <c r="S16">
        <v>185</v>
      </c>
      <c r="T16">
        <f t="shared" si="0"/>
        <v>0.26909783783784086</v>
      </c>
      <c r="U16" s="12">
        <v>2.8956852144627543E-3</v>
      </c>
      <c r="V16" t="str">
        <f t="shared" si="1"/>
        <v/>
      </c>
    </row>
    <row r="17" spans="1:22" ht="13.5" thickBot="1" x14ac:dyDescent="0.25">
      <c r="S17">
        <v>184</v>
      </c>
      <c r="T17">
        <f t="shared" si="0"/>
        <v>0.27056032608695957</v>
      </c>
      <c r="U17" s="12">
        <v>2.1965554983067323E-4</v>
      </c>
      <c r="V17" t="str">
        <f t="shared" si="1"/>
        <v/>
      </c>
    </row>
    <row r="18" spans="1:22" x14ac:dyDescent="0.2">
      <c r="A18" s="8" t="s">
        <v>7</v>
      </c>
      <c r="C18" s="4">
        <f>+C15</f>
        <v>50706.510665278511</v>
      </c>
      <c r="D18" s="5">
        <f>+C16</f>
        <v>0.75431745238597214</v>
      </c>
      <c r="R18">
        <f>SUM(R21:R24)</f>
        <v>4.3340902615085635E-6</v>
      </c>
      <c r="S18">
        <v>183</v>
      </c>
      <c r="T18">
        <f t="shared" si="0"/>
        <v>0.2720387978142107</v>
      </c>
      <c r="U18" s="11">
        <v>7.0015670248078324E-5</v>
      </c>
      <c r="V18">
        <f t="shared" si="1"/>
        <v>1</v>
      </c>
    </row>
    <row r="19" spans="1:22" ht="13.5" thickTop="1" x14ac:dyDescent="0.2">
      <c r="C19">
        <f>COUNT(C21:C527)</f>
        <v>6</v>
      </c>
      <c r="S19">
        <v>182</v>
      </c>
      <c r="T19">
        <f t="shared" si="0"/>
        <v>0.27353351648351953</v>
      </c>
      <c r="U19" s="12">
        <v>2.3449967556167031E-3</v>
      </c>
      <c r="V19" t="str">
        <f t="shared" si="1"/>
        <v/>
      </c>
    </row>
    <row r="20" spans="1:22" ht="13.5" thickBot="1" x14ac:dyDescent="0.25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37</v>
      </c>
      <c r="I20" s="10" t="s">
        <v>41</v>
      </c>
      <c r="J20" s="10" t="s">
        <v>20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16</v>
      </c>
      <c r="S20">
        <v>181</v>
      </c>
      <c r="T20">
        <f t="shared" si="0"/>
        <v>0.27504475138121853</v>
      </c>
      <c r="U20" s="12">
        <v>2.6530791107725418E-3</v>
      </c>
      <c r="V20" t="str">
        <f t="shared" si="1"/>
        <v/>
      </c>
    </row>
    <row r="21" spans="1:22" x14ac:dyDescent="0.2">
      <c r="A21" t="s">
        <v>34</v>
      </c>
      <c r="B21" s="6" t="s">
        <v>35</v>
      </c>
      <c r="C21">
        <f>+C4</f>
        <v>50706.512000000002</v>
      </c>
      <c r="D21" s="6">
        <v>1.8E-3</v>
      </c>
      <c r="E21">
        <f t="shared" ref="E21:E26" si="2">+(C21-C$7)/C$8</f>
        <v>0</v>
      </c>
      <c r="F21">
        <f t="shared" ref="F21:F26" si="3">ROUND(2*E21,0)/2</f>
        <v>0</v>
      </c>
      <c r="G21">
        <f t="shared" ref="G21:G26" si="4">+C21-(C$7+F21*C$8)</f>
        <v>0</v>
      </c>
      <c r="H21">
        <f>+G21</f>
        <v>0</v>
      </c>
      <c r="O21">
        <f t="shared" ref="O21:O26" si="5">+C$11+C$12*F21</f>
        <v>-1.3347214902700161E-3</v>
      </c>
      <c r="Q21" s="2">
        <f t="shared" ref="Q21:Q26" si="6">+C21-15018.5</f>
        <v>35688.012000000002</v>
      </c>
      <c r="R21">
        <f>+(O21-G21)^2</f>
        <v>1.7814814565886126E-6</v>
      </c>
      <c r="S21">
        <v>180</v>
      </c>
      <c r="T21">
        <f t="shared" si="0"/>
        <v>0.27657277777778089</v>
      </c>
      <c r="U21" s="11">
        <v>1.1949761378318512E-4</v>
      </c>
      <c r="V21" t="str">
        <f t="shared" si="1"/>
        <v/>
      </c>
    </row>
    <row r="22" spans="1:22" x14ac:dyDescent="0.2">
      <c r="A22" t="s">
        <v>34</v>
      </c>
      <c r="B22" s="6" t="s">
        <v>35</v>
      </c>
      <c r="C22">
        <v>50749.507299999997</v>
      </c>
      <c r="D22" s="6">
        <v>2.9999999999999997E-4</v>
      </c>
      <c r="E22">
        <f t="shared" si="2"/>
        <v>57.001066627020833</v>
      </c>
      <c r="F22">
        <f t="shared" si="3"/>
        <v>57</v>
      </c>
      <c r="G22">
        <f t="shared" si="4"/>
        <v>8.0454545241082087E-4</v>
      </c>
      <c r="H22">
        <f>+G22</f>
        <v>8.0454545241082087E-4</v>
      </c>
      <c r="O22">
        <f t="shared" si="5"/>
        <v>2.6460996420412026E-4</v>
      </c>
      <c r="Q22" s="2">
        <f t="shared" si="6"/>
        <v>35731.007299999997</v>
      </c>
      <c r="R22">
        <f>+(O22-G22)^2</f>
        <v>2.9153033142500815E-7</v>
      </c>
      <c r="S22">
        <v>179</v>
      </c>
      <c r="T22">
        <f t="shared" si="0"/>
        <v>0.27811787709497521</v>
      </c>
      <c r="U22" s="12">
        <v>9.0910310869526749E-4</v>
      </c>
      <c r="V22" t="str">
        <f t="shared" si="1"/>
        <v/>
      </c>
    </row>
    <row r="23" spans="1:22" x14ac:dyDescent="0.2">
      <c r="A23" t="s">
        <v>34</v>
      </c>
      <c r="B23" s="6" t="s">
        <v>35</v>
      </c>
      <c r="C23">
        <v>50799.290399999998</v>
      </c>
      <c r="D23" s="6">
        <v>6.9999999999999999E-4</v>
      </c>
      <c r="E23">
        <f t="shared" si="2"/>
        <v>123.00106662702083</v>
      </c>
      <c r="F23">
        <f t="shared" si="3"/>
        <v>123</v>
      </c>
      <c r="G23">
        <f t="shared" si="4"/>
        <v>8.0454545241082087E-4</v>
      </c>
      <c r="H23">
        <f>+G23</f>
        <v>8.0454545241082087E-4</v>
      </c>
      <c r="O23">
        <f t="shared" si="5"/>
        <v>2.1164674378057516E-3</v>
      </c>
      <c r="Q23" s="2">
        <f t="shared" si="6"/>
        <v>35780.790399999998</v>
      </c>
      <c r="R23">
        <f>+(O23-G23)^2</f>
        <v>1.7211392957625768E-6</v>
      </c>
      <c r="S23">
        <v>178</v>
      </c>
      <c r="T23">
        <f t="shared" si="0"/>
        <v>0.27968033707865481</v>
      </c>
      <c r="U23" s="12">
        <v>2.8372391620060107E-3</v>
      </c>
      <c r="V23" t="str">
        <f t="shared" si="1"/>
        <v/>
      </c>
    </row>
    <row r="24" spans="1:22" x14ac:dyDescent="0.2">
      <c r="A24" t="s">
        <v>36</v>
      </c>
      <c r="C24">
        <v>51189.273099999999</v>
      </c>
      <c r="D24" s="6">
        <v>8.0000000000000004E-4</v>
      </c>
      <c r="E24">
        <f t="shared" si="2"/>
        <v>640.02106337289933</v>
      </c>
      <c r="F24">
        <f t="shared" si="3"/>
        <v>640</v>
      </c>
      <c r="G24">
        <f t="shared" si="4"/>
        <v>1.5887878776993603E-2</v>
      </c>
      <c r="H24">
        <f>+G24</f>
        <v>1.5887878776993603E-2</v>
      </c>
      <c r="O24">
        <f t="shared" si="5"/>
        <v>1.6622684314351866E-2</v>
      </c>
      <c r="Q24" s="2">
        <f t="shared" si="6"/>
        <v>36170.773099999999</v>
      </c>
      <c r="R24">
        <f>+(O24-G24)^2</f>
        <v>5.3993917773236653E-7</v>
      </c>
      <c r="S24">
        <v>177</v>
      </c>
      <c r="T24">
        <f t="shared" si="0"/>
        <v>0.28126045197740429</v>
      </c>
      <c r="U24" s="12">
        <v>9.3992207760093549E-4</v>
      </c>
      <c r="V24" t="str">
        <f t="shared" si="1"/>
        <v/>
      </c>
    </row>
    <row r="25" spans="1:22" x14ac:dyDescent="0.2">
      <c r="A25" s="8" t="s">
        <v>40</v>
      </c>
      <c r="C25">
        <v>53738.867899999997</v>
      </c>
      <c r="D25" s="6">
        <v>1E-4</v>
      </c>
      <c r="E25">
        <f t="shared" si="2"/>
        <v>4020.149195208764</v>
      </c>
      <c r="F25">
        <f t="shared" si="3"/>
        <v>4020</v>
      </c>
      <c r="G25">
        <f t="shared" si="4"/>
        <v>0.11253636359469965</v>
      </c>
      <c r="I25">
        <f>+G25</f>
        <v>0.11253636359469965</v>
      </c>
      <c r="O25">
        <f t="shared" si="5"/>
        <v>0.11146023372001118</v>
      </c>
      <c r="Q25" s="2">
        <f t="shared" si="6"/>
        <v>38720.367899999997</v>
      </c>
      <c r="S25">
        <v>176</v>
      </c>
      <c r="T25">
        <f t="shared" si="0"/>
        <v>0.28285852272727591</v>
      </c>
      <c r="U25" s="11">
        <v>7.5754497677525079E-5</v>
      </c>
      <c r="V25">
        <f t="shared" si="1"/>
        <v>1</v>
      </c>
    </row>
    <row r="26" spans="1:22" x14ac:dyDescent="0.2">
      <c r="A26" s="8" t="s">
        <v>40</v>
      </c>
      <c r="C26">
        <v>53814.674823775582</v>
      </c>
      <c r="D26" s="6">
        <v>5.0000000000000001E-4</v>
      </c>
      <c r="E26">
        <f t="shared" si="2"/>
        <v>4120.650308421652</v>
      </c>
      <c r="F26">
        <f t="shared" si="3"/>
        <v>4120.5</v>
      </c>
      <c r="G26">
        <f t="shared" si="4"/>
        <v>0.11337604826985626</v>
      </c>
      <c r="I26">
        <f>+G26</f>
        <v>0.11337604826985626</v>
      </c>
      <c r="O26">
        <f t="shared" si="5"/>
        <v>0.1142801076002682</v>
      </c>
      <c r="Q26" s="2">
        <f t="shared" si="6"/>
        <v>38796.174823775582</v>
      </c>
      <c r="S26">
        <v>175</v>
      </c>
      <c r="T26">
        <f t="shared" si="0"/>
        <v>0.28447485714286036</v>
      </c>
      <c r="U26" s="12">
        <v>1.1836215102759885E-3</v>
      </c>
      <c r="V26" t="str">
        <f t="shared" si="1"/>
        <v/>
      </c>
    </row>
    <row r="27" spans="1:22" x14ac:dyDescent="0.2">
      <c r="D27" s="6"/>
      <c r="Q27" s="2"/>
      <c r="S27">
        <v>174</v>
      </c>
      <c r="T27">
        <f t="shared" si="0"/>
        <v>0.28610977011494576</v>
      </c>
      <c r="U27" s="12">
        <v>2.6115077684984744E-3</v>
      </c>
      <c r="V27" t="str">
        <f t="shared" si="1"/>
        <v/>
      </c>
    </row>
    <row r="28" spans="1:22" x14ac:dyDescent="0.2">
      <c r="D28" s="6"/>
      <c r="S28">
        <v>173</v>
      </c>
      <c r="T28">
        <f t="shared" si="0"/>
        <v>0.28776358381503214</v>
      </c>
      <c r="U28" s="12">
        <v>7.6308666867914098E-4</v>
      </c>
      <c r="V28" t="str">
        <f t="shared" si="1"/>
        <v/>
      </c>
    </row>
    <row r="29" spans="1:22" x14ac:dyDescent="0.2">
      <c r="D29" s="6"/>
      <c r="S29">
        <v>172</v>
      </c>
      <c r="T29">
        <f t="shared" si="0"/>
        <v>0.28943662790697999</v>
      </c>
      <c r="U29" s="12">
        <v>2.2490004137432185E-4</v>
      </c>
      <c r="V29" t="str">
        <f t="shared" si="1"/>
        <v/>
      </c>
    </row>
    <row r="30" spans="1:22" x14ac:dyDescent="0.2">
      <c r="D30" s="6"/>
      <c r="S30">
        <v>171</v>
      </c>
      <c r="T30">
        <f t="shared" si="0"/>
        <v>0.29112923976608512</v>
      </c>
      <c r="U30" s="12">
        <v>1.5530645712011916E-3</v>
      </c>
      <c r="V30" t="str">
        <f t="shared" si="1"/>
        <v/>
      </c>
    </row>
    <row r="31" spans="1:22" x14ac:dyDescent="0.2">
      <c r="D31" s="6"/>
      <c r="S31">
        <v>170</v>
      </c>
      <c r="T31">
        <f t="shared" si="0"/>
        <v>0.29284176470588563</v>
      </c>
      <c r="U31" s="12">
        <v>2.3315174953731383E-3</v>
      </c>
      <c r="V31" t="str">
        <f t="shared" si="1"/>
        <v/>
      </c>
    </row>
    <row r="32" spans="1:22" x14ac:dyDescent="0.2">
      <c r="D32" s="6"/>
      <c r="S32">
        <v>169</v>
      </c>
      <c r="T32">
        <f t="shared" si="0"/>
        <v>0.29457455621302103</v>
      </c>
      <c r="U32" s="11">
        <v>3.8732085668558403E-5</v>
      </c>
      <c r="V32">
        <f t="shared" si="1"/>
        <v>1</v>
      </c>
    </row>
    <row r="33" spans="4:22" x14ac:dyDescent="0.2">
      <c r="D33" s="6"/>
      <c r="S33">
        <v>168</v>
      </c>
      <c r="T33">
        <f t="shared" ref="T33:T64" si="7">+R$1/S33</f>
        <v>0.29632797619047951</v>
      </c>
      <c r="U33" s="12">
        <v>3.7987878308798085E-4</v>
      </c>
      <c r="V33" t="str">
        <f t="shared" ref="V33:V64" si="8">IF(U33&lt;0.0001,1,"")</f>
        <v/>
      </c>
    </row>
    <row r="34" spans="4:22" x14ac:dyDescent="0.2">
      <c r="D34" s="6"/>
      <c r="S34">
        <v>167</v>
      </c>
      <c r="T34">
        <f t="shared" si="7"/>
        <v>0.2981023952095842</v>
      </c>
      <c r="U34" s="12">
        <v>3.9956274406832701E-3</v>
      </c>
      <c r="V34" t="str">
        <f t="shared" si="8"/>
        <v/>
      </c>
    </row>
    <row r="35" spans="4:22" x14ac:dyDescent="0.2">
      <c r="D35" s="6"/>
      <c r="S35">
        <v>166</v>
      </c>
      <c r="T35">
        <f t="shared" si="7"/>
        <v>0.2998981927710877</v>
      </c>
      <c r="U35" s="12">
        <v>2.0950936105398098E-3</v>
      </c>
      <c r="V35" t="str">
        <f t="shared" si="8"/>
        <v/>
      </c>
    </row>
    <row r="36" spans="4:22" x14ac:dyDescent="0.2">
      <c r="D36" s="6"/>
      <c r="S36">
        <v>165</v>
      </c>
      <c r="T36">
        <f t="shared" si="7"/>
        <v>0.30171575757576097</v>
      </c>
      <c r="U36" s="13">
        <v>3.0957515059916679E-6</v>
      </c>
      <c r="V36">
        <f t="shared" si="8"/>
        <v>1</v>
      </c>
    </row>
    <row r="37" spans="4:22" x14ac:dyDescent="0.2">
      <c r="D37" s="6"/>
      <c r="S37">
        <v>164</v>
      </c>
      <c r="T37">
        <f t="shared" si="7"/>
        <v>0.30355548780488145</v>
      </c>
      <c r="U37" s="12">
        <v>1.885970735632594E-3</v>
      </c>
      <c r="V37" t="str">
        <f t="shared" si="8"/>
        <v/>
      </c>
    </row>
    <row r="38" spans="4:22" x14ac:dyDescent="0.2">
      <c r="D38" s="6"/>
      <c r="S38">
        <v>163</v>
      </c>
      <c r="T38">
        <f t="shared" si="7"/>
        <v>0.30541779141104636</v>
      </c>
      <c r="U38" s="12">
        <v>4.5635686515200927E-3</v>
      </c>
      <c r="V38" t="str">
        <f t="shared" si="8"/>
        <v/>
      </c>
    </row>
    <row r="39" spans="4:22" x14ac:dyDescent="0.2">
      <c r="D39" s="6"/>
      <c r="S39">
        <v>162</v>
      </c>
      <c r="T39">
        <f t="shared" si="7"/>
        <v>0.30730308641975651</v>
      </c>
      <c r="U39" s="12">
        <v>5.1428542294918377E-4</v>
      </c>
      <c r="V39" t="str">
        <f t="shared" si="8"/>
        <v/>
      </c>
    </row>
    <row r="40" spans="4:22" x14ac:dyDescent="0.2">
      <c r="D40" s="6"/>
      <c r="S40">
        <v>161</v>
      </c>
      <c r="T40">
        <f t="shared" si="7"/>
        <v>0.30921180124223951</v>
      </c>
      <c r="U40" s="12">
        <v>5.4256053412114476E-4</v>
      </c>
      <c r="V40" t="str">
        <f t="shared" si="8"/>
        <v/>
      </c>
    </row>
    <row r="41" spans="4:22" x14ac:dyDescent="0.2">
      <c r="D41" s="6"/>
      <c r="S41">
        <v>160</v>
      </c>
      <c r="T41">
        <f t="shared" si="7"/>
        <v>0.31114437500000347</v>
      </c>
      <c r="U41" s="12">
        <v>2.3591901964411703E-3</v>
      </c>
      <c r="V41" t="str">
        <f t="shared" si="8"/>
        <v/>
      </c>
    </row>
    <row r="42" spans="4:22" x14ac:dyDescent="0.2">
      <c r="D42" s="6"/>
      <c r="S42">
        <v>159</v>
      </c>
      <c r="T42">
        <f t="shared" si="7"/>
        <v>0.31310125786163873</v>
      </c>
      <c r="U42" s="12">
        <v>2.015555840165491E-3</v>
      </c>
      <c r="V42" t="str">
        <f t="shared" si="8"/>
        <v/>
      </c>
    </row>
    <row r="43" spans="4:22" x14ac:dyDescent="0.2">
      <c r="D43" s="6"/>
      <c r="S43">
        <v>158</v>
      </c>
      <c r="T43">
        <f t="shared" si="7"/>
        <v>0.31508291139240863</v>
      </c>
      <c r="U43" s="12">
        <v>3.777329853367887E-4</v>
      </c>
      <c r="V43" t="str">
        <f t="shared" si="8"/>
        <v/>
      </c>
    </row>
    <row r="44" spans="4:22" x14ac:dyDescent="0.2">
      <c r="D44" s="6"/>
      <c r="S44">
        <v>157</v>
      </c>
      <c r="T44">
        <f t="shared" si="7"/>
        <v>0.31708980891720101</v>
      </c>
      <c r="U44" s="12">
        <v>7.5607212177208796E-4</v>
      </c>
      <c r="V44" t="str">
        <f t="shared" si="8"/>
        <v/>
      </c>
    </row>
    <row r="45" spans="4:22" x14ac:dyDescent="0.2">
      <c r="D45" s="6"/>
      <c r="S45">
        <v>156</v>
      </c>
      <c r="T45">
        <f t="shared" si="7"/>
        <v>0.31912243589743949</v>
      </c>
      <c r="U45" s="12">
        <v>5.5909935361867164E-3</v>
      </c>
      <c r="V45" t="str">
        <f t="shared" si="8"/>
        <v/>
      </c>
    </row>
    <row r="46" spans="4:22" x14ac:dyDescent="0.2">
      <c r="D46" s="6"/>
      <c r="S46">
        <v>155</v>
      </c>
      <c r="T46">
        <f t="shared" si="7"/>
        <v>0.32118129032258425</v>
      </c>
      <c r="U46" s="12">
        <v>1.7402258303140926E-3</v>
      </c>
      <c r="V46" t="str">
        <f t="shared" si="8"/>
        <v/>
      </c>
    </row>
    <row r="47" spans="4:22" x14ac:dyDescent="0.2">
      <c r="S47">
        <v>154</v>
      </c>
      <c r="T47">
        <f t="shared" si="7"/>
        <v>0.32326688311688673</v>
      </c>
      <c r="U47" s="11">
        <v>3.9101005336925336E-5</v>
      </c>
      <c r="V47">
        <f t="shared" si="8"/>
        <v>1</v>
      </c>
    </row>
    <row r="48" spans="4:22" x14ac:dyDescent="0.2">
      <c r="S48">
        <v>153</v>
      </c>
      <c r="T48">
        <f t="shared" si="7"/>
        <v>0.32537973856209518</v>
      </c>
      <c r="U48" s="12">
        <v>1.0787693121860063E-3</v>
      </c>
      <c r="V48" t="str">
        <f t="shared" si="8"/>
        <v/>
      </c>
    </row>
    <row r="49" spans="19:22" x14ac:dyDescent="0.2">
      <c r="S49">
        <v>152</v>
      </c>
      <c r="T49">
        <f t="shared" si="7"/>
        <v>0.3275203947368458</v>
      </c>
      <c r="U49" s="12">
        <v>4.2519288481981709E-3</v>
      </c>
      <c r="V49" t="str">
        <f t="shared" si="8"/>
        <v/>
      </c>
    </row>
    <row r="50" spans="19:22" x14ac:dyDescent="0.2">
      <c r="S50">
        <v>151</v>
      </c>
      <c r="T50">
        <f t="shared" si="7"/>
        <v>0.32968940397351365</v>
      </c>
      <c r="U50" s="12">
        <v>3.1855674388006828E-4</v>
      </c>
      <c r="V50" t="str">
        <f t="shared" si="8"/>
        <v/>
      </c>
    </row>
    <row r="51" spans="19:22" x14ac:dyDescent="0.2">
      <c r="S51">
        <v>150</v>
      </c>
      <c r="T51">
        <f t="shared" si="7"/>
        <v>0.33188733333333703</v>
      </c>
      <c r="U51" s="12">
        <v>1.0888394389192849E-4</v>
      </c>
      <c r="V51" t="str">
        <f t="shared" si="8"/>
        <v/>
      </c>
    </row>
    <row r="52" spans="19:22" x14ac:dyDescent="0.2">
      <c r="S52">
        <v>149</v>
      </c>
      <c r="T52">
        <f t="shared" si="7"/>
        <v>0.33411476510067489</v>
      </c>
      <c r="U52" s="12">
        <v>3.534622327553034E-3</v>
      </c>
      <c r="V52" t="str">
        <f t="shared" si="8"/>
        <v/>
      </c>
    </row>
    <row r="53" spans="19:22" x14ac:dyDescent="0.2">
      <c r="S53">
        <v>148</v>
      </c>
      <c r="T53">
        <f t="shared" si="7"/>
        <v>0.33637229729730106</v>
      </c>
      <c r="U53" s="12">
        <v>3.9286748138839611E-3</v>
      </c>
      <c r="V53" t="str">
        <f t="shared" si="8"/>
        <v/>
      </c>
    </row>
    <row r="54" spans="19:22" x14ac:dyDescent="0.2">
      <c r="S54">
        <v>147</v>
      </c>
      <c r="T54">
        <f t="shared" si="7"/>
        <v>0.33866054421769087</v>
      </c>
      <c r="U54" s="12">
        <v>1.7118620105940061E-4</v>
      </c>
      <c r="V54" t="str">
        <f t="shared" si="8"/>
        <v/>
      </c>
    </row>
    <row r="55" spans="19:22" x14ac:dyDescent="0.2">
      <c r="S55">
        <v>146</v>
      </c>
      <c r="T55">
        <f t="shared" si="7"/>
        <v>0.34098013698630519</v>
      </c>
      <c r="U55" s="12">
        <v>1.3909863896228148E-3</v>
      </c>
      <c r="V55" t="str">
        <f t="shared" si="8"/>
        <v/>
      </c>
    </row>
    <row r="56" spans="19:22" x14ac:dyDescent="0.2">
      <c r="S56">
        <v>145</v>
      </c>
      <c r="T56">
        <f t="shared" si="7"/>
        <v>0.34333172413793489</v>
      </c>
      <c r="U56" s="12">
        <v>4.3137118049191648E-3</v>
      </c>
      <c r="V56" t="str">
        <f t="shared" si="8"/>
        <v/>
      </c>
    </row>
    <row r="57" spans="19:22" x14ac:dyDescent="0.2">
      <c r="S57">
        <v>144</v>
      </c>
      <c r="T57">
        <f t="shared" si="7"/>
        <v>0.34571597222222611</v>
      </c>
      <c r="U57" s="12">
        <v>1.3983467847725494E-3</v>
      </c>
      <c r="V57" t="str">
        <f t="shared" si="8"/>
        <v/>
      </c>
    </row>
    <row r="58" spans="19:22" x14ac:dyDescent="0.2">
      <c r="S58">
        <v>143</v>
      </c>
      <c r="T58">
        <f t="shared" si="7"/>
        <v>0.34813356643357035</v>
      </c>
      <c r="U58" s="12">
        <v>1.0633502417700422E-4</v>
      </c>
      <c r="V58" t="str">
        <f t="shared" si="8"/>
        <v/>
      </c>
    </row>
    <row r="59" spans="19:22" x14ac:dyDescent="0.2">
      <c r="S59">
        <v>142</v>
      </c>
      <c r="T59">
        <f t="shared" si="7"/>
        <v>0.35058521126760955</v>
      </c>
      <c r="U59" s="12">
        <v>1.8236395179420763E-3</v>
      </c>
      <c r="V59" t="str">
        <f t="shared" si="8"/>
        <v/>
      </c>
    </row>
    <row r="60" spans="19:22" x14ac:dyDescent="0.2">
      <c r="S60">
        <v>141</v>
      </c>
      <c r="T60">
        <f t="shared" si="7"/>
        <v>0.35307163120567775</v>
      </c>
      <c r="U60" s="12">
        <v>3.9402319425724894E-3</v>
      </c>
      <c r="V60" t="str">
        <f t="shared" si="8"/>
        <v/>
      </c>
    </row>
    <row r="61" spans="19:22" x14ac:dyDescent="0.2">
      <c r="S61">
        <v>140</v>
      </c>
      <c r="T61">
        <f t="shared" si="7"/>
        <v>0.35559357142857539</v>
      </c>
      <c r="U61" s="12">
        <v>1.1423127001935821E-3</v>
      </c>
      <c r="V61" t="str">
        <f t="shared" si="8"/>
        <v/>
      </c>
    </row>
    <row r="62" spans="19:22" x14ac:dyDescent="0.2">
      <c r="S62">
        <v>139</v>
      </c>
      <c r="T62">
        <f t="shared" si="7"/>
        <v>0.35815179856115509</v>
      </c>
      <c r="U62" s="12">
        <v>3.5712759882921516E-4</v>
      </c>
      <c r="V62" t="str">
        <f t="shared" si="8"/>
        <v/>
      </c>
    </row>
    <row r="63" spans="19:22" x14ac:dyDescent="0.2">
      <c r="S63">
        <v>138</v>
      </c>
      <c r="T63">
        <f t="shared" si="7"/>
        <v>0.36074710144927941</v>
      </c>
      <c r="U63" s="12">
        <v>2.4122775648867893E-3</v>
      </c>
      <c r="V63" t="str">
        <f t="shared" si="8"/>
        <v/>
      </c>
    </row>
    <row r="64" spans="19:22" x14ac:dyDescent="0.2">
      <c r="S64">
        <v>137</v>
      </c>
      <c r="T64">
        <f t="shared" si="7"/>
        <v>0.36338029197080701</v>
      </c>
      <c r="U64" s="12">
        <v>3.5513321428454481E-3</v>
      </c>
      <c r="V64" t="str">
        <f t="shared" si="8"/>
        <v/>
      </c>
    </row>
    <row r="65" spans="19:22" x14ac:dyDescent="0.2">
      <c r="S65">
        <v>136</v>
      </c>
      <c r="T65">
        <f t="shared" ref="T65:T96" si="9">+R$1/S65</f>
        <v>0.36605220588235704</v>
      </c>
      <c r="U65" s="11">
        <v>5.8146714379824957E-5</v>
      </c>
      <c r="V65">
        <f t="shared" ref="V65:V96" si="10">IF(U65&lt;0.0001,1,"")</f>
        <v>1</v>
      </c>
    </row>
    <row r="66" spans="19:22" x14ac:dyDescent="0.2">
      <c r="S66">
        <v>135</v>
      </c>
      <c r="T66">
        <f t="shared" si="9"/>
        <v>0.36876370370370787</v>
      </c>
      <c r="U66" s="12">
        <v>6.0187557661169002E-4</v>
      </c>
      <c r="V66" t="str">
        <f t="shared" si="10"/>
        <v/>
      </c>
    </row>
    <row r="67" spans="19:22" x14ac:dyDescent="0.2">
      <c r="S67">
        <v>134</v>
      </c>
      <c r="T67">
        <f t="shared" si="9"/>
        <v>0.37151567164179522</v>
      </c>
      <c r="U67" s="12">
        <v>6.2580548491194352E-3</v>
      </c>
      <c r="V67" t="str">
        <f t="shared" si="10"/>
        <v/>
      </c>
    </row>
    <row r="68" spans="19:22" x14ac:dyDescent="0.2">
      <c r="S68">
        <v>133</v>
      </c>
      <c r="T68">
        <f t="shared" si="9"/>
        <v>0.3743090225563952</v>
      </c>
      <c r="U68" s="12">
        <v>3.2229089999854157E-3</v>
      </c>
      <c r="V68" t="str">
        <f t="shared" si="10"/>
        <v/>
      </c>
    </row>
    <row r="69" spans="19:22" x14ac:dyDescent="0.2">
      <c r="S69">
        <v>132</v>
      </c>
      <c r="T69">
        <f t="shared" si="9"/>
        <v>0.37714469696970121</v>
      </c>
      <c r="U69" s="13">
        <v>3.0957515059916679E-6</v>
      </c>
      <c r="V69">
        <f t="shared" si="10"/>
        <v>1</v>
      </c>
    </row>
    <row r="70" spans="19:22" x14ac:dyDescent="0.2">
      <c r="S70">
        <v>131</v>
      </c>
      <c r="T70">
        <f t="shared" si="9"/>
        <v>0.38002366412214167</v>
      </c>
      <c r="U70" s="12">
        <v>2.9943837985769938E-3</v>
      </c>
      <c r="V70" t="str">
        <f t="shared" si="10"/>
        <v/>
      </c>
    </row>
    <row r="71" spans="19:22" x14ac:dyDescent="0.2">
      <c r="S71">
        <v>130</v>
      </c>
      <c r="T71">
        <f t="shared" si="9"/>
        <v>0.38294692307692735</v>
      </c>
      <c r="U71" s="12">
        <v>7.1156023271982524E-3</v>
      </c>
      <c r="V71" t="str">
        <f t="shared" si="10"/>
        <v/>
      </c>
    </row>
    <row r="72" spans="19:22" x14ac:dyDescent="0.2">
      <c r="S72">
        <v>129</v>
      </c>
      <c r="T72">
        <f t="shared" si="9"/>
        <v>0.38591550387597334</v>
      </c>
      <c r="U72" s="12">
        <v>7.9254407495349107E-4</v>
      </c>
      <c r="V72" t="str">
        <f t="shared" si="10"/>
        <v/>
      </c>
    </row>
    <row r="73" spans="19:22" x14ac:dyDescent="0.2">
      <c r="S73">
        <v>128</v>
      </c>
      <c r="T73">
        <f t="shared" si="9"/>
        <v>0.38893046875000437</v>
      </c>
      <c r="U73" s="12">
        <v>8.8200536238785654E-4</v>
      </c>
      <c r="V73" t="str">
        <f t="shared" si="10"/>
        <v/>
      </c>
    </row>
    <row r="74" spans="19:22" x14ac:dyDescent="0.2">
      <c r="S74">
        <v>127</v>
      </c>
      <c r="T74">
        <f t="shared" si="9"/>
        <v>0.3919929133858312</v>
      </c>
      <c r="U74" s="12">
        <v>3.7857432079280357E-3</v>
      </c>
      <c r="V74" t="str">
        <f t="shared" si="10"/>
        <v/>
      </c>
    </row>
    <row r="75" spans="19:22" x14ac:dyDescent="0.2">
      <c r="S75">
        <v>126</v>
      </c>
      <c r="T75">
        <f t="shared" si="9"/>
        <v>0.3951039682539727</v>
      </c>
      <c r="U75" s="12">
        <v>3.1725941241866362E-3</v>
      </c>
      <c r="V75" t="str">
        <f t="shared" si="10"/>
        <v/>
      </c>
    </row>
    <row r="76" spans="19:22" x14ac:dyDescent="0.2">
      <c r="S76">
        <v>125</v>
      </c>
      <c r="T76">
        <f t="shared" si="9"/>
        <v>0.39826480000000447</v>
      </c>
      <c r="U76" s="12">
        <v>5.8383992382807139E-4</v>
      </c>
      <c r="V76" t="str">
        <f t="shared" si="10"/>
        <v/>
      </c>
    </row>
    <row r="77" spans="19:22" x14ac:dyDescent="0.2">
      <c r="S77">
        <v>124</v>
      </c>
      <c r="T77">
        <f t="shared" si="9"/>
        <v>0.40147661290323033</v>
      </c>
      <c r="U77" s="12">
        <v>1.2372947547685418E-3</v>
      </c>
      <c r="V77" t="str">
        <f t="shared" si="10"/>
        <v/>
      </c>
    </row>
    <row r="78" spans="19:22" x14ac:dyDescent="0.2">
      <c r="S78">
        <v>123</v>
      </c>
      <c r="T78">
        <f t="shared" si="9"/>
        <v>0.40474065040650858</v>
      </c>
      <c r="U78" s="12">
        <v>9.0638735271629176E-3</v>
      </c>
      <c r="V78" t="str">
        <f t="shared" si="10"/>
        <v/>
      </c>
    </row>
    <row r="79" spans="19:22" x14ac:dyDescent="0.2">
      <c r="S79">
        <v>122</v>
      </c>
      <c r="T79">
        <f t="shared" si="9"/>
        <v>0.40805819672131605</v>
      </c>
      <c r="U79" s="12">
        <v>2.7697630692225901E-3</v>
      </c>
      <c r="V79" t="str">
        <f t="shared" si="10"/>
        <v/>
      </c>
    </row>
    <row r="80" spans="19:22" x14ac:dyDescent="0.2">
      <c r="S80">
        <v>121</v>
      </c>
      <c r="T80">
        <f t="shared" si="9"/>
        <v>0.41143057851240133</v>
      </c>
      <c r="U80" s="11">
        <v>7.0947169134540463E-5</v>
      </c>
      <c r="V80">
        <f t="shared" si="10"/>
        <v>1</v>
      </c>
    </row>
    <row r="81" spans="19:22" x14ac:dyDescent="0.2">
      <c r="S81">
        <v>120</v>
      </c>
      <c r="T81">
        <f t="shared" si="9"/>
        <v>0.41485916666667133</v>
      </c>
      <c r="U81" s="12">
        <v>1.7807723073396109E-3</v>
      </c>
      <c r="V81" t="str">
        <f t="shared" si="10"/>
        <v/>
      </c>
    </row>
    <row r="82" spans="19:22" x14ac:dyDescent="0.2">
      <c r="S82">
        <v>119</v>
      </c>
      <c r="T82">
        <f t="shared" si="9"/>
        <v>0.41834537815126521</v>
      </c>
      <c r="U82" s="12">
        <v>6.8763400514434718E-3</v>
      </c>
      <c r="V82" t="str">
        <f t="shared" si="10"/>
        <v/>
      </c>
    </row>
    <row r="83" spans="19:22" x14ac:dyDescent="0.2">
      <c r="S83">
        <v>118</v>
      </c>
      <c r="T83">
        <f t="shared" si="9"/>
        <v>0.42189067796610641</v>
      </c>
      <c r="U83" s="12">
        <v>5.0967446698230189E-4</v>
      </c>
      <c r="V83" t="str">
        <f t="shared" si="10"/>
        <v/>
      </c>
    </row>
    <row r="84" spans="19:22" x14ac:dyDescent="0.2">
      <c r="S84">
        <v>117</v>
      </c>
      <c r="T84">
        <f t="shared" si="9"/>
        <v>0.42549658119658595</v>
      </c>
      <c r="U84" s="12">
        <v>1.8714112857841358E-4</v>
      </c>
      <c r="V84" t="str">
        <f t="shared" si="10"/>
        <v/>
      </c>
    </row>
    <row r="85" spans="19:22" x14ac:dyDescent="0.2">
      <c r="S85">
        <v>116</v>
      </c>
      <c r="T85">
        <f t="shared" si="9"/>
        <v>0.42916465517241859</v>
      </c>
      <c r="U85" s="12">
        <v>5.8912201371957556E-3</v>
      </c>
      <c r="V85" t="str">
        <f t="shared" si="10"/>
        <v/>
      </c>
    </row>
    <row r="86" spans="19:22" x14ac:dyDescent="0.2">
      <c r="S86">
        <v>115</v>
      </c>
      <c r="T86">
        <f t="shared" si="9"/>
        <v>0.43289652173913529</v>
      </c>
      <c r="U86" s="12">
        <v>6.4423278878200738E-3</v>
      </c>
      <c r="V86" t="str">
        <f t="shared" si="10"/>
        <v/>
      </c>
    </row>
    <row r="87" spans="19:22" x14ac:dyDescent="0.2">
      <c r="S87">
        <v>114</v>
      </c>
      <c r="T87">
        <f t="shared" si="9"/>
        <v>0.43669385964912771</v>
      </c>
      <c r="U87" s="12">
        <v>2.7187864007340712E-4</v>
      </c>
      <c r="V87" t="str">
        <f t="shared" si="10"/>
        <v/>
      </c>
    </row>
    <row r="88" spans="19:22" x14ac:dyDescent="0.2">
      <c r="S88">
        <v>113</v>
      </c>
      <c r="T88">
        <f t="shared" si="9"/>
        <v>0.44055840707965094</v>
      </c>
      <c r="U88" s="12">
        <v>2.3633162510233847E-3</v>
      </c>
      <c r="V88" t="str">
        <f t="shared" si="10"/>
        <v/>
      </c>
    </row>
    <row r="89" spans="19:22" x14ac:dyDescent="0.2">
      <c r="S89">
        <v>112</v>
      </c>
      <c r="T89">
        <f t="shared" si="9"/>
        <v>0.4444919642857193</v>
      </c>
      <c r="U89" s="12">
        <v>7.2945075300233338E-3</v>
      </c>
      <c r="V89" t="str">
        <f t="shared" si="10"/>
        <v/>
      </c>
    </row>
    <row r="90" spans="19:22" x14ac:dyDescent="0.2">
      <c r="S90">
        <v>111</v>
      </c>
      <c r="T90">
        <f t="shared" si="9"/>
        <v>0.44849639639640143</v>
      </c>
      <c r="U90" s="12">
        <v>2.3173334345496263E-3</v>
      </c>
      <c r="V90" t="str">
        <f t="shared" si="10"/>
        <v/>
      </c>
    </row>
    <row r="91" spans="19:22" x14ac:dyDescent="0.2">
      <c r="S91">
        <v>110</v>
      </c>
      <c r="T91">
        <f t="shared" si="9"/>
        <v>0.45257363636364145</v>
      </c>
      <c r="U91" s="12">
        <v>1.6604171024361673E-4</v>
      </c>
      <c r="V91" t="str">
        <f t="shared" si="10"/>
        <v/>
      </c>
    </row>
    <row r="92" spans="19:22" x14ac:dyDescent="0.2">
      <c r="S92">
        <v>109</v>
      </c>
      <c r="T92">
        <f t="shared" si="9"/>
        <v>0.45672568807339964</v>
      </c>
      <c r="U92" s="12">
        <v>3.1395805711804982E-3</v>
      </c>
      <c r="V92" t="str">
        <f t="shared" si="10"/>
        <v/>
      </c>
    </row>
    <row r="93" spans="19:22" x14ac:dyDescent="0.2">
      <c r="S93">
        <v>108</v>
      </c>
      <c r="T93">
        <f t="shared" si="9"/>
        <v>0.46095462962963479</v>
      </c>
      <c r="U93" s="12">
        <v>6.6538726583359759E-3</v>
      </c>
      <c r="V93" t="str">
        <f t="shared" si="10"/>
        <v/>
      </c>
    </row>
    <row r="94" spans="19:22" x14ac:dyDescent="0.2">
      <c r="S94">
        <v>107</v>
      </c>
      <c r="T94">
        <f t="shared" si="9"/>
        <v>0.46526261682243514</v>
      </c>
      <c r="U94" s="12">
        <v>1.9169754739866967E-3</v>
      </c>
      <c r="V94" t="str">
        <f t="shared" si="10"/>
        <v/>
      </c>
    </row>
    <row r="95" spans="19:22" x14ac:dyDescent="0.2">
      <c r="S95">
        <v>106</v>
      </c>
      <c r="T95">
        <f t="shared" si="9"/>
        <v>0.46965188679245812</v>
      </c>
      <c r="U95" s="12">
        <v>6.3663255740877456E-4</v>
      </c>
      <c r="V95" t="str">
        <f t="shared" si="10"/>
        <v/>
      </c>
    </row>
    <row r="96" spans="19:22" x14ac:dyDescent="0.2">
      <c r="S96">
        <v>105</v>
      </c>
      <c r="T96">
        <f t="shared" si="9"/>
        <v>0.47412476190476721</v>
      </c>
      <c r="U96" s="12">
        <v>4.2152572691604414E-3</v>
      </c>
      <c r="V96" t="str">
        <f t="shared" si="10"/>
        <v/>
      </c>
    </row>
    <row r="97" spans="19:22" x14ac:dyDescent="0.2">
      <c r="S97">
        <v>104</v>
      </c>
      <c r="T97">
        <f t="shared" ref="T97:T128" si="11">+R$1/S97</f>
        <v>0.47868365384615924</v>
      </c>
      <c r="U97" s="12">
        <v>6.0962294289445672E-3</v>
      </c>
      <c r="V97" t="str">
        <f t="shared" ref="V97:V128" si="12">IF(U97&lt;0.0001,1,"")</f>
        <v/>
      </c>
    </row>
    <row r="98" spans="19:22" x14ac:dyDescent="0.2">
      <c r="S98">
        <v>103</v>
      </c>
      <c r="T98">
        <f t="shared" si="11"/>
        <v>0.48333106796117048</v>
      </c>
      <c r="U98" s="11">
        <v>9.9108277657337064E-5</v>
      </c>
      <c r="V98">
        <f t="shared" si="12"/>
        <v>1</v>
      </c>
    </row>
    <row r="99" spans="19:22" x14ac:dyDescent="0.2">
      <c r="S99">
        <v>102</v>
      </c>
      <c r="T99">
        <f t="shared" si="11"/>
        <v>0.48806960784314274</v>
      </c>
      <c r="U99" s="12">
        <v>1.0787693121860063E-3</v>
      </c>
      <c r="V99" t="str">
        <f t="shared" si="12"/>
        <v/>
      </c>
    </row>
    <row r="100" spans="19:22" x14ac:dyDescent="0.2">
      <c r="S100">
        <v>101</v>
      </c>
      <c r="T100">
        <f t="shared" si="11"/>
        <v>0.49290198019802534</v>
      </c>
      <c r="U100" s="12">
        <v>1.1107377197683033E-2</v>
      </c>
      <c r="V100" t="str">
        <f t="shared" si="12"/>
        <v/>
      </c>
    </row>
    <row r="101" spans="19:22" x14ac:dyDescent="0.2">
      <c r="S101">
        <v>100</v>
      </c>
      <c r="T101">
        <f t="shared" si="11"/>
        <v>0.49783100000000557</v>
      </c>
      <c r="U101" s="12">
        <v>5.629759471473544E-3</v>
      </c>
      <c r="V101" t="str">
        <f t="shared" si="12"/>
        <v/>
      </c>
    </row>
    <row r="102" spans="19:22" x14ac:dyDescent="0.2">
      <c r="S102">
        <v>99</v>
      </c>
      <c r="T102">
        <f t="shared" si="11"/>
        <v>0.50285959595960161</v>
      </c>
      <c r="U102" s="13">
        <v>3.0957515059916679E-6</v>
      </c>
      <c r="V102">
        <f t="shared" si="12"/>
        <v>1</v>
      </c>
    </row>
    <row r="103" spans="19:22" x14ac:dyDescent="0.2">
      <c r="S103">
        <v>98</v>
      </c>
      <c r="T103">
        <f t="shared" si="11"/>
        <v>0.50799081632653631</v>
      </c>
      <c r="U103" s="12">
        <v>5.4197822638473352E-3</v>
      </c>
      <c r="V103" t="str">
        <f t="shared" si="12"/>
        <v/>
      </c>
    </row>
    <row r="104" spans="19:22" x14ac:dyDescent="0.2">
      <c r="S104">
        <v>97</v>
      </c>
      <c r="T104">
        <f t="shared" si="11"/>
        <v>0.51322783505155212</v>
      </c>
      <c r="U104" s="12">
        <v>1.2676247175039441E-2</v>
      </c>
      <c r="V104" t="str">
        <f t="shared" si="12"/>
        <v/>
      </c>
    </row>
    <row r="105" spans="19:22" x14ac:dyDescent="0.2">
      <c r="S105">
        <v>96</v>
      </c>
      <c r="T105">
        <f t="shared" si="11"/>
        <v>0.51857395833333919</v>
      </c>
      <c r="U105" s="12">
        <v>1.3983467847725494E-3</v>
      </c>
      <c r="V105" t="str">
        <f t="shared" si="12"/>
        <v/>
      </c>
    </row>
    <row r="106" spans="19:22" x14ac:dyDescent="0.2">
      <c r="S106">
        <v>95</v>
      </c>
      <c r="T106">
        <f t="shared" si="11"/>
        <v>0.5240326315789533</v>
      </c>
      <c r="U106" s="12">
        <v>1.1636997647482451E-4</v>
      </c>
      <c r="V106" t="str">
        <f t="shared" si="12"/>
        <v/>
      </c>
    </row>
    <row r="107" spans="19:22" x14ac:dyDescent="0.2">
      <c r="S107">
        <v>94</v>
      </c>
      <c r="T107">
        <f t="shared" si="11"/>
        <v>0.52960744680851657</v>
      </c>
      <c r="U107" s="12">
        <v>6.9862695742940184E-3</v>
      </c>
      <c r="V107" t="str">
        <f t="shared" si="12"/>
        <v/>
      </c>
    </row>
    <row r="108" spans="19:22" x14ac:dyDescent="0.2">
      <c r="S108">
        <v>93</v>
      </c>
      <c r="T108">
        <f t="shared" si="11"/>
        <v>0.53530215053764041</v>
      </c>
      <c r="U108" s="12">
        <v>5.7563437576521135E-3</v>
      </c>
      <c r="V108" t="str">
        <f t="shared" si="12"/>
        <v/>
      </c>
    </row>
    <row r="109" spans="19:22" x14ac:dyDescent="0.2">
      <c r="S109">
        <v>92</v>
      </c>
      <c r="T109">
        <f t="shared" si="11"/>
        <v>0.54112065217391914</v>
      </c>
      <c r="U109" s="12">
        <v>1.0423348843526764E-3</v>
      </c>
      <c r="V109" t="str">
        <f t="shared" si="12"/>
        <v/>
      </c>
    </row>
    <row r="110" spans="19:22" x14ac:dyDescent="0.2">
      <c r="S110">
        <v>91</v>
      </c>
      <c r="T110">
        <f t="shared" si="11"/>
        <v>0.54706703296703907</v>
      </c>
      <c r="U110" s="12">
        <v>2.3449967556167031E-3</v>
      </c>
      <c r="V110" t="str">
        <f t="shared" si="12"/>
        <v/>
      </c>
    </row>
    <row r="111" spans="19:22" x14ac:dyDescent="0.2">
      <c r="S111">
        <v>90</v>
      </c>
      <c r="T111">
        <f t="shared" si="11"/>
        <v>0.55314555555556177</v>
      </c>
      <c r="U111" s="12">
        <v>1.7059698344997768E-2</v>
      </c>
      <c r="V111" t="str">
        <f t="shared" si="12"/>
        <v/>
      </c>
    </row>
    <row r="112" spans="19:22" x14ac:dyDescent="0.2">
      <c r="S112">
        <v>89</v>
      </c>
      <c r="T112">
        <f t="shared" si="11"/>
        <v>0.55936067415730961</v>
      </c>
      <c r="U112" s="12">
        <v>5.1318355522880638E-3</v>
      </c>
      <c r="V112" t="str">
        <f t="shared" si="12"/>
        <v/>
      </c>
    </row>
    <row r="113" spans="19:22" x14ac:dyDescent="0.2">
      <c r="S113">
        <v>88</v>
      </c>
      <c r="T113">
        <f t="shared" si="11"/>
        <v>0.56571704545455181</v>
      </c>
      <c r="U113" s="12">
        <v>1.4938333104487777E-4</v>
      </c>
      <c r="V113" t="str">
        <f t="shared" si="12"/>
        <v/>
      </c>
    </row>
    <row r="114" spans="19:22" x14ac:dyDescent="0.2">
      <c r="S114">
        <v>87</v>
      </c>
      <c r="T114">
        <f t="shared" si="11"/>
        <v>0.57221954022989152</v>
      </c>
      <c r="U114" s="12">
        <v>3.4404279398011629E-3</v>
      </c>
      <c r="V114" t="str">
        <f t="shared" si="12"/>
        <v/>
      </c>
    </row>
    <row r="115" spans="19:22" x14ac:dyDescent="0.2">
      <c r="S115">
        <v>86</v>
      </c>
      <c r="T115">
        <f t="shared" si="11"/>
        <v>0.57887325581395999</v>
      </c>
      <c r="U115" s="12">
        <v>1.305078654442857E-2</v>
      </c>
      <c r="V115" t="str">
        <f t="shared" si="12"/>
        <v/>
      </c>
    </row>
    <row r="116" spans="19:22" x14ac:dyDescent="0.2">
      <c r="S116">
        <v>85</v>
      </c>
      <c r="T116">
        <f t="shared" si="11"/>
        <v>0.58568352941177126</v>
      </c>
      <c r="U116" s="12">
        <v>9.6004269290079136E-4</v>
      </c>
      <c r="V116" t="str">
        <f t="shared" si="12"/>
        <v/>
      </c>
    </row>
    <row r="117" spans="19:22" x14ac:dyDescent="0.2">
      <c r="S117">
        <v>84</v>
      </c>
      <c r="T117">
        <f t="shared" si="11"/>
        <v>0.59265595238095903</v>
      </c>
      <c r="U117" s="12">
        <v>3.7987878308798085E-4</v>
      </c>
      <c r="V117" t="str">
        <f t="shared" si="12"/>
        <v/>
      </c>
    </row>
    <row r="118" spans="19:22" x14ac:dyDescent="0.2">
      <c r="S118">
        <v>83</v>
      </c>
      <c r="T118">
        <f t="shared" si="11"/>
        <v>0.5997963855421754</v>
      </c>
      <c r="U118" s="12">
        <v>1.1623208755974146E-2</v>
      </c>
      <c r="V118" t="str">
        <f t="shared" si="12"/>
        <v/>
      </c>
    </row>
    <row r="119" spans="19:22" x14ac:dyDescent="0.2">
      <c r="S119">
        <v>82</v>
      </c>
      <c r="T119">
        <f t="shared" si="11"/>
        <v>0.6071109756097629</v>
      </c>
      <c r="U119" s="12">
        <v>1.2546051129317145E-2</v>
      </c>
      <c r="V119" t="str">
        <f t="shared" si="12"/>
        <v/>
      </c>
    </row>
    <row r="120" spans="19:22" x14ac:dyDescent="0.2">
      <c r="S120">
        <v>81</v>
      </c>
      <c r="T120">
        <f t="shared" si="11"/>
        <v>0.61460617283951302</v>
      </c>
      <c r="U120" s="12">
        <v>5.1428542294918377E-4</v>
      </c>
      <c r="V120" t="str">
        <f t="shared" si="12"/>
        <v/>
      </c>
    </row>
    <row r="121" spans="19:22" x14ac:dyDescent="0.2">
      <c r="S121">
        <v>80</v>
      </c>
      <c r="T121">
        <f t="shared" si="11"/>
        <v>0.62228875000000694</v>
      </c>
      <c r="U121" s="12">
        <v>4.7980398764456839E-3</v>
      </c>
      <c r="V121" t="str">
        <f t="shared" si="12"/>
        <v/>
      </c>
    </row>
    <row r="122" spans="19:22" x14ac:dyDescent="0.2">
      <c r="S122">
        <v>79</v>
      </c>
      <c r="T122">
        <f t="shared" si="11"/>
        <v>0.63016582278481725</v>
      </c>
      <c r="U122" s="12">
        <v>1.4791451292852573E-2</v>
      </c>
      <c r="V122" t="str">
        <f t="shared" si="12"/>
        <v/>
      </c>
    </row>
    <row r="123" spans="19:22" x14ac:dyDescent="0.2">
      <c r="S123">
        <v>78</v>
      </c>
      <c r="T123">
        <f t="shared" si="11"/>
        <v>0.63824487179487899</v>
      </c>
      <c r="U123" s="12">
        <v>4.6209206975214023E-3</v>
      </c>
      <c r="V123" t="str">
        <f t="shared" si="12"/>
        <v/>
      </c>
    </row>
    <row r="124" spans="19:22" x14ac:dyDescent="0.2">
      <c r="S124">
        <v>77</v>
      </c>
      <c r="T124">
        <f t="shared" si="11"/>
        <v>0.64653376623377345</v>
      </c>
      <c r="U124" s="12">
        <v>3.1212798320704588E-4</v>
      </c>
      <c r="V124" t="str">
        <f t="shared" si="12"/>
        <v/>
      </c>
    </row>
    <row r="125" spans="19:22" x14ac:dyDescent="0.2">
      <c r="S125">
        <v>76</v>
      </c>
      <c r="T125">
        <f t="shared" si="11"/>
        <v>0.6550407894736916</v>
      </c>
      <c r="U125" s="12">
        <v>6.5505454603424582E-3</v>
      </c>
      <c r="V125" t="str">
        <f t="shared" si="12"/>
        <v/>
      </c>
    </row>
    <row r="126" spans="19:22" x14ac:dyDescent="0.2">
      <c r="S126">
        <v>75</v>
      </c>
      <c r="T126">
        <f t="shared" si="11"/>
        <v>0.66377466666667406</v>
      </c>
      <c r="U126" s="12">
        <v>1.3669179263564259E-2</v>
      </c>
      <c r="V126" t="str">
        <f t="shared" si="12"/>
        <v/>
      </c>
    </row>
    <row r="127" spans="19:22" x14ac:dyDescent="0.2">
      <c r="S127">
        <v>74</v>
      </c>
      <c r="T127">
        <f t="shared" si="11"/>
        <v>0.67274459459460212</v>
      </c>
      <c r="U127" s="12">
        <v>3.9286748138839611E-3</v>
      </c>
      <c r="V127" t="str">
        <f t="shared" si="12"/>
        <v/>
      </c>
    </row>
    <row r="128" spans="19:22" x14ac:dyDescent="0.2">
      <c r="S128">
        <v>73</v>
      </c>
      <c r="T128">
        <f t="shared" si="11"/>
        <v>0.68196027397261039</v>
      </c>
      <c r="U128" s="12">
        <v>1.3909863896228148E-3</v>
      </c>
      <c r="V128" t="str">
        <f t="shared" si="12"/>
        <v/>
      </c>
    </row>
    <row r="129" spans="19:22" x14ac:dyDescent="0.2">
      <c r="S129">
        <v>72</v>
      </c>
      <c r="T129">
        <f t="shared" ref="T129:T160" si="13">+R$1/S129</f>
        <v>0.69143194444445222</v>
      </c>
      <c r="U129" s="12">
        <v>9.0693781426679013E-3</v>
      </c>
      <c r="V129" t="str">
        <f t="shared" ref="V129:V160" si="14">IF(U129&lt;0.0001,1,"")</f>
        <v/>
      </c>
    </row>
    <row r="130" spans="19:22" x14ac:dyDescent="0.2">
      <c r="S130">
        <v>71</v>
      </c>
      <c r="T130">
        <f t="shared" si="13"/>
        <v>0.70117042253521911</v>
      </c>
      <c r="U130" s="12">
        <v>1.2939471859602701E-2</v>
      </c>
      <c r="V130" t="str">
        <f t="shared" si="14"/>
        <v/>
      </c>
    </row>
    <row r="131" spans="19:22" x14ac:dyDescent="0.2">
      <c r="S131">
        <v>70</v>
      </c>
      <c r="T131">
        <f t="shared" si="13"/>
        <v>0.71118714285715079</v>
      </c>
      <c r="U131" s="12">
        <v>2.110298458534928E-4</v>
      </c>
      <c r="V131" t="str">
        <f t="shared" si="14"/>
        <v/>
      </c>
    </row>
    <row r="132" spans="19:22" x14ac:dyDescent="0.2">
      <c r="S132">
        <v>69</v>
      </c>
      <c r="T132">
        <f t="shared" si="13"/>
        <v>0.72149420289855881</v>
      </c>
      <c r="U132" s="12">
        <v>2.4122775648867893E-3</v>
      </c>
      <c r="V132" t="str">
        <f t="shared" si="14"/>
        <v/>
      </c>
    </row>
    <row r="133" spans="19:22" x14ac:dyDescent="0.2">
      <c r="S133">
        <v>68</v>
      </c>
      <c r="T133">
        <f t="shared" si="13"/>
        <v>0.73210441176471408</v>
      </c>
      <c r="U133" s="12">
        <v>2.4705032325303133E-2</v>
      </c>
      <c r="V133" t="str">
        <f t="shared" si="14"/>
        <v/>
      </c>
    </row>
    <row r="134" spans="19:22" x14ac:dyDescent="0.2">
      <c r="S134">
        <v>67</v>
      </c>
      <c r="T134">
        <f t="shared" si="13"/>
        <v>0.74303134328359044</v>
      </c>
      <c r="U134" s="12">
        <v>1.2385780577266442E-2</v>
      </c>
      <c r="V134" t="str">
        <f t="shared" si="14"/>
        <v/>
      </c>
    </row>
    <row r="135" spans="19:22" x14ac:dyDescent="0.2">
      <c r="S135">
        <v>66</v>
      </c>
      <c r="T135">
        <f t="shared" si="13"/>
        <v>0.75428939393940242</v>
      </c>
      <c r="U135" s="13">
        <v>3.0957515059916679E-6</v>
      </c>
      <c r="V135">
        <f t="shared" si="14"/>
        <v>1</v>
      </c>
    </row>
    <row r="136" spans="19:22" x14ac:dyDescent="0.2">
      <c r="S136">
        <v>65</v>
      </c>
      <c r="T136">
        <f t="shared" si="13"/>
        <v>0.7658938461538547</v>
      </c>
      <c r="U136" s="12">
        <v>1.2476902338302313E-2</v>
      </c>
      <c r="V136" t="str">
        <f t="shared" si="14"/>
        <v/>
      </c>
    </row>
    <row r="137" spans="19:22" x14ac:dyDescent="0.2">
      <c r="S137">
        <v>64</v>
      </c>
      <c r="T137">
        <f t="shared" si="13"/>
        <v>0.77786093750000873</v>
      </c>
      <c r="U137" s="12">
        <v>2.8884371242084175E-2</v>
      </c>
      <c r="V137" t="str">
        <f t="shared" si="14"/>
        <v/>
      </c>
    </row>
    <row r="138" spans="19:22" x14ac:dyDescent="0.2">
      <c r="S138">
        <v>63</v>
      </c>
      <c r="T138">
        <f t="shared" si="13"/>
        <v>0.79020793650794541</v>
      </c>
      <c r="U138" s="12">
        <v>3.1725941241866362E-3</v>
      </c>
      <c r="V138" t="str">
        <f t="shared" si="14"/>
        <v/>
      </c>
    </row>
    <row r="139" spans="19:22" x14ac:dyDescent="0.2">
      <c r="S139">
        <v>62</v>
      </c>
      <c r="T139">
        <f t="shared" si="13"/>
        <v>0.80295322580646067</v>
      </c>
      <c r="U139" s="12">
        <v>2.6898117012789534E-4</v>
      </c>
      <c r="V139" t="str">
        <f t="shared" si="14"/>
        <v/>
      </c>
    </row>
    <row r="140" spans="19:22" x14ac:dyDescent="0.2">
      <c r="S140">
        <v>61</v>
      </c>
      <c r="T140">
        <f t="shared" si="13"/>
        <v>0.81611639344263209</v>
      </c>
      <c r="U140" s="12">
        <v>1.6770877769331869E-2</v>
      </c>
      <c r="V140" t="str">
        <f t="shared" si="14"/>
        <v/>
      </c>
    </row>
    <row r="141" spans="19:22" x14ac:dyDescent="0.2">
      <c r="S141">
        <v>60</v>
      </c>
      <c r="T141">
        <f t="shared" si="13"/>
        <v>0.82971833333334266</v>
      </c>
      <c r="U141" s="12">
        <v>1.3669179263564259E-2</v>
      </c>
      <c r="V141" t="str">
        <f t="shared" si="14"/>
        <v/>
      </c>
    </row>
    <row r="142" spans="19:22" x14ac:dyDescent="0.2">
      <c r="S142">
        <v>59</v>
      </c>
      <c r="T142">
        <f t="shared" si="13"/>
        <v>0.84378135593221282</v>
      </c>
      <c r="U142" s="12">
        <v>2.4503634329485218E-3</v>
      </c>
      <c r="V142" t="str">
        <f t="shared" si="14"/>
        <v/>
      </c>
    </row>
    <row r="143" spans="19:22" x14ac:dyDescent="0.2">
      <c r="S143">
        <v>58</v>
      </c>
      <c r="T143">
        <f t="shared" si="13"/>
        <v>0.85832931034483717</v>
      </c>
      <c r="U143" s="12">
        <v>5.8912201371957556E-3</v>
      </c>
      <c r="V143" t="str">
        <f t="shared" si="14"/>
        <v/>
      </c>
    </row>
    <row r="144" spans="19:22" x14ac:dyDescent="0.2">
      <c r="S144">
        <v>57</v>
      </c>
      <c r="T144">
        <f t="shared" si="13"/>
        <v>0.87338771929825543</v>
      </c>
      <c r="U144" s="12">
        <v>2.2823665621029672E-2</v>
      </c>
      <c r="V144" t="str">
        <f t="shared" si="14"/>
        <v/>
      </c>
    </row>
    <row r="145" spans="19:22" x14ac:dyDescent="0.2">
      <c r="S145">
        <v>56</v>
      </c>
      <c r="T145">
        <f t="shared" si="13"/>
        <v>0.8889839285714386</v>
      </c>
      <c r="U145" s="12">
        <v>1.2781664010833617E-2</v>
      </c>
      <c r="V145" t="str">
        <f t="shared" si="14"/>
        <v/>
      </c>
    </row>
    <row r="146" spans="19:22" x14ac:dyDescent="0.2">
      <c r="S146">
        <v>55</v>
      </c>
      <c r="T146">
        <f t="shared" si="13"/>
        <v>0.9051472727272829</v>
      </c>
      <c r="U146" s="12">
        <v>4.2361919788451522E-4</v>
      </c>
      <c r="V146" t="str">
        <f t="shared" si="14"/>
        <v/>
      </c>
    </row>
    <row r="147" spans="19:22" x14ac:dyDescent="0.2">
      <c r="S147">
        <v>54</v>
      </c>
      <c r="T147">
        <f t="shared" si="13"/>
        <v>0.92190925925926959</v>
      </c>
      <c r="U147" s="12">
        <v>9.0693781426679013E-3</v>
      </c>
      <c r="V147" t="str">
        <f t="shared" si="14"/>
        <v/>
      </c>
    </row>
    <row r="148" spans="19:22" x14ac:dyDescent="0.2">
      <c r="S148">
        <v>53</v>
      </c>
      <c r="T148">
        <f t="shared" si="13"/>
        <v>0.93930377358491624</v>
      </c>
      <c r="U148" s="12">
        <v>3.406304797058525E-2</v>
      </c>
      <c r="V148" t="str">
        <f t="shared" si="14"/>
        <v/>
      </c>
    </row>
    <row r="149" spans="19:22" x14ac:dyDescent="0.2">
      <c r="S149">
        <v>52</v>
      </c>
      <c r="T149">
        <f t="shared" si="13"/>
        <v>0.95736730769231848</v>
      </c>
      <c r="U149" s="12">
        <v>2.507908910042109E-3</v>
      </c>
      <c r="V149" t="str">
        <f t="shared" si="14"/>
        <v/>
      </c>
    </row>
    <row r="150" spans="19:22" x14ac:dyDescent="0.2">
      <c r="S150">
        <v>51</v>
      </c>
      <c r="T150">
        <f t="shared" si="13"/>
        <v>0.97613921568628548</v>
      </c>
      <c r="U150" s="12">
        <v>1.0787693121860063E-3</v>
      </c>
      <c r="V150" t="str">
        <f t="shared" si="14"/>
        <v/>
      </c>
    </row>
    <row r="151" spans="19:22" x14ac:dyDescent="0.2">
      <c r="S151">
        <v>50</v>
      </c>
      <c r="T151">
        <f t="shared" si="13"/>
        <v>0.99566200000001115</v>
      </c>
      <c r="U151" s="12">
        <v>3.2343491613021531E-2</v>
      </c>
      <c r="V151" t="str">
        <f t="shared" si="14"/>
        <v/>
      </c>
    </row>
    <row r="152" spans="19:22" x14ac:dyDescent="0.2">
      <c r="S152">
        <v>49</v>
      </c>
      <c r="T152">
        <f t="shared" si="13"/>
        <v>1.0159816326530726</v>
      </c>
      <c r="U152" s="12">
        <v>3.4796951837116022E-2</v>
      </c>
      <c r="V152" t="str">
        <f t="shared" si="14"/>
        <v/>
      </c>
    </row>
    <row r="153" spans="19:22" x14ac:dyDescent="0.2">
      <c r="S153">
        <v>48</v>
      </c>
      <c r="T153">
        <f t="shared" si="13"/>
        <v>1.0371479166666784</v>
      </c>
      <c r="U153" s="12">
        <v>1.3983467847725494E-3</v>
      </c>
      <c r="V153" t="str">
        <f t="shared" si="14"/>
        <v/>
      </c>
    </row>
    <row r="154" spans="19:22" x14ac:dyDescent="0.2">
      <c r="S154">
        <v>47</v>
      </c>
      <c r="T154">
        <f t="shared" si="13"/>
        <v>1.0592148936170331</v>
      </c>
      <c r="U154" s="12">
        <v>1.4139401583989488E-2</v>
      </c>
      <c r="V154" t="str">
        <f t="shared" si="14"/>
        <v/>
      </c>
    </row>
    <row r="155" spans="19:22" x14ac:dyDescent="0.2">
      <c r="S155">
        <v>46</v>
      </c>
      <c r="T155">
        <f t="shared" si="13"/>
        <v>1.0822413043478383</v>
      </c>
      <c r="U155" s="12">
        <v>4.400977439059451E-2</v>
      </c>
      <c r="V155" t="str">
        <f t="shared" si="14"/>
        <v/>
      </c>
    </row>
    <row r="156" spans="19:22" x14ac:dyDescent="0.2">
      <c r="S156">
        <v>45</v>
      </c>
      <c r="T156">
        <f t="shared" si="13"/>
        <v>1.1062911111111235</v>
      </c>
      <c r="U156" s="12">
        <v>1.3669179263564259E-2</v>
      </c>
      <c r="V156" t="str">
        <f t="shared" si="14"/>
        <v/>
      </c>
    </row>
    <row r="157" spans="19:22" x14ac:dyDescent="0.2">
      <c r="S157">
        <v>44</v>
      </c>
      <c r="T157">
        <f t="shared" si="13"/>
        <v>1.1314340909091036</v>
      </c>
      <c r="U157" s="12">
        <v>8.7767351516882745E-4</v>
      </c>
      <c r="V157" t="str">
        <f t="shared" si="14"/>
        <v/>
      </c>
    </row>
    <row r="158" spans="19:22" x14ac:dyDescent="0.2">
      <c r="S158">
        <v>43</v>
      </c>
      <c r="T158">
        <f t="shared" si="13"/>
        <v>1.15774651162792</v>
      </c>
      <c r="U158" s="12">
        <v>2.0752773032138089E-2</v>
      </c>
      <c r="V158" t="str">
        <f t="shared" si="14"/>
        <v/>
      </c>
    </row>
    <row r="159" spans="19:22" x14ac:dyDescent="0.2">
      <c r="S159">
        <v>42</v>
      </c>
      <c r="T159">
        <f t="shared" si="13"/>
        <v>1.1853119047619181</v>
      </c>
      <c r="U159" s="12">
        <v>4.3176205182559456E-2</v>
      </c>
      <c r="V159" t="str">
        <f t="shared" si="14"/>
        <v/>
      </c>
    </row>
    <row r="160" spans="19:22" x14ac:dyDescent="0.2">
      <c r="S160">
        <v>41</v>
      </c>
      <c r="T160">
        <f t="shared" si="13"/>
        <v>1.2142219512195258</v>
      </c>
      <c r="U160" s="12">
        <v>1.2546051129317145E-2</v>
      </c>
      <c r="V160" t="str">
        <f t="shared" si="14"/>
        <v/>
      </c>
    </row>
    <row r="161" spans="19:22" x14ac:dyDescent="0.2">
      <c r="S161">
        <v>40</v>
      </c>
      <c r="T161">
        <f t="shared" ref="T161:T192" si="15">+R$1/S161</f>
        <v>1.2445775000000139</v>
      </c>
      <c r="U161" s="12">
        <v>4.7980398764456839E-3</v>
      </c>
      <c r="V161" t="str">
        <f t="shared" ref="V161:V192" si="16">IF(U161&lt;0.0001,1,"")</f>
        <v/>
      </c>
    </row>
    <row r="162" spans="19:22" x14ac:dyDescent="0.2">
      <c r="S162">
        <v>39</v>
      </c>
      <c r="T162">
        <f t="shared" si="15"/>
        <v>1.276489743589758</v>
      </c>
      <c r="U162" s="12">
        <v>3.1276517944933094E-2</v>
      </c>
      <c r="V162" t="str">
        <f t="shared" si="16"/>
        <v/>
      </c>
    </row>
    <row r="163" spans="19:22" x14ac:dyDescent="0.2">
      <c r="S163">
        <v>38</v>
      </c>
      <c r="T163">
        <f t="shared" si="15"/>
        <v>1.3100815789473832</v>
      </c>
      <c r="U163" s="12">
        <v>4.4691497571507505E-2</v>
      </c>
      <c r="V163" t="str">
        <f t="shared" si="16"/>
        <v/>
      </c>
    </row>
    <row r="164" spans="19:22" x14ac:dyDescent="0.2">
      <c r="S164">
        <v>37</v>
      </c>
      <c r="T164">
        <f t="shared" si="15"/>
        <v>1.3454891891892042</v>
      </c>
      <c r="U164" s="12">
        <v>7.4729702088371377E-4</v>
      </c>
      <c r="V164" t="str">
        <f t="shared" si="16"/>
        <v/>
      </c>
    </row>
    <row r="165" spans="19:22" x14ac:dyDescent="0.2">
      <c r="S165">
        <v>36</v>
      </c>
      <c r="T165">
        <f t="shared" si="15"/>
        <v>1.3828638888889044</v>
      </c>
      <c r="U165" s="12">
        <v>9.0693781426679013E-3</v>
      </c>
      <c r="V165" t="str">
        <f t="shared" si="16"/>
        <v/>
      </c>
    </row>
    <row r="166" spans="19:22" x14ac:dyDescent="0.2">
      <c r="S166">
        <v>35</v>
      </c>
      <c r="T166">
        <f t="shared" si="15"/>
        <v>1.4223742857143016</v>
      </c>
      <c r="U166" s="12">
        <v>9.3975435805758373E-2</v>
      </c>
      <c r="V166" t="str">
        <f t="shared" si="16"/>
        <v/>
      </c>
    </row>
    <row r="167" spans="19:22" x14ac:dyDescent="0.2">
      <c r="S167">
        <v>34</v>
      </c>
      <c r="T167">
        <f t="shared" si="15"/>
        <v>1.4642088235294282</v>
      </c>
      <c r="U167" s="12">
        <v>4.7525531419072661E-2</v>
      </c>
      <c r="V167" t="str">
        <f t="shared" si="16"/>
        <v/>
      </c>
    </row>
    <row r="168" spans="19:22" x14ac:dyDescent="0.2">
      <c r="S168">
        <v>33</v>
      </c>
      <c r="T168">
        <f t="shared" si="15"/>
        <v>1.5085787878788048</v>
      </c>
      <c r="U168" s="13">
        <v>3.0957515059916679E-6</v>
      </c>
      <c r="V168">
        <f t="shared" si="16"/>
        <v>1</v>
      </c>
    </row>
    <row r="169" spans="19:22" x14ac:dyDescent="0.2">
      <c r="S169">
        <v>32</v>
      </c>
      <c r="T169">
        <f t="shared" si="15"/>
        <v>1.5557218750000175</v>
      </c>
      <c r="U169" s="12">
        <v>5.210026679047166E-2</v>
      </c>
      <c r="V169" t="str">
        <f t="shared" si="16"/>
        <v/>
      </c>
    </row>
    <row r="170" spans="19:22" x14ac:dyDescent="0.2">
      <c r="S170">
        <v>31</v>
      </c>
      <c r="T170">
        <f t="shared" si="15"/>
        <v>1.6059064516129213</v>
      </c>
      <c r="U170" s="12">
        <v>0.12218791318030731</v>
      </c>
      <c r="V170" t="str">
        <f t="shared" si="16"/>
        <v/>
      </c>
    </row>
    <row r="171" spans="19:22" x14ac:dyDescent="0.2">
      <c r="S171">
        <v>30</v>
      </c>
      <c r="T171">
        <f t="shared" si="15"/>
        <v>1.6594366666666853</v>
      </c>
      <c r="U171" s="12">
        <v>1.3669179263564259E-2</v>
      </c>
      <c r="V171" t="str">
        <f t="shared" si="16"/>
        <v/>
      </c>
    </row>
    <row r="172" spans="19:22" x14ac:dyDescent="0.2">
      <c r="S172">
        <v>29</v>
      </c>
      <c r="T172">
        <f t="shared" si="15"/>
        <v>1.7166586206896743</v>
      </c>
      <c r="U172" s="12">
        <v>1.2187544998028153E-3</v>
      </c>
      <c r="V172" t="str">
        <f t="shared" si="16"/>
        <v/>
      </c>
    </row>
    <row r="173" spans="19:22" x14ac:dyDescent="0.2">
      <c r="S173">
        <v>28</v>
      </c>
      <c r="T173">
        <f t="shared" si="15"/>
        <v>1.7779678571428772</v>
      </c>
      <c r="U173" s="12">
        <v>8.0445746406082028E-2</v>
      </c>
      <c r="V173" t="str">
        <f t="shared" si="16"/>
        <v/>
      </c>
    </row>
    <row r="174" spans="19:22" x14ac:dyDescent="0.2">
      <c r="S174">
        <v>27</v>
      </c>
      <c r="T174">
        <f t="shared" si="15"/>
        <v>1.8438185185185392</v>
      </c>
      <c r="U174" s="12">
        <v>6.6700989506589231E-2</v>
      </c>
      <c r="V174" t="str">
        <f t="shared" si="16"/>
        <v/>
      </c>
    </row>
    <row r="175" spans="19:22" x14ac:dyDescent="0.2">
      <c r="S175">
        <v>26</v>
      </c>
      <c r="T175">
        <f t="shared" si="15"/>
        <v>1.914734615384637</v>
      </c>
      <c r="U175" s="12">
        <v>1.2200926539281459E-2</v>
      </c>
      <c r="V175" t="str">
        <f t="shared" si="16"/>
        <v/>
      </c>
    </row>
    <row r="176" spans="19:22" x14ac:dyDescent="0.2">
      <c r="S176">
        <v>25</v>
      </c>
      <c r="T176">
        <f t="shared" si="15"/>
        <v>1.9913240000000223</v>
      </c>
      <c r="U176" s="12">
        <v>3.2343491613021531E-2</v>
      </c>
      <c r="V176" t="str">
        <f t="shared" si="16"/>
        <v/>
      </c>
    </row>
    <row r="177" spans="19:22" x14ac:dyDescent="0.2">
      <c r="S177">
        <v>24</v>
      </c>
      <c r="T177">
        <f t="shared" si="15"/>
        <v>2.0742958333333568</v>
      </c>
      <c r="U177" s="12">
        <v>0.13000777740971514</v>
      </c>
      <c r="V177" t="str">
        <f t="shared" si="16"/>
        <v/>
      </c>
    </row>
    <row r="178" spans="19:22" x14ac:dyDescent="0.2">
      <c r="S178">
        <v>23</v>
      </c>
      <c r="T178">
        <f t="shared" si="15"/>
        <v>2.1644826086956765</v>
      </c>
      <c r="U178" s="12">
        <v>7.4746484490965465E-2</v>
      </c>
      <c r="V178" t="str">
        <f t="shared" si="16"/>
        <v/>
      </c>
    </row>
    <row r="179" spans="19:22" x14ac:dyDescent="0.2">
      <c r="S179">
        <v>22</v>
      </c>
      <c r="T179">
        <f t="shared" si="15"/>
        <v>2.2628681818182073</v>
      </c>
      <c r="U179" s="12">
        <v>2.9166990180961539E-3</v>
      </c>
      <c r="V179" t="str">
        <f t="shared" si="16"/>
        <v/>
      </c>
    </row>
    <row r="180" spans="19:22" x14ac:dyDescent="0.2">
      <c r="S180">
        <v>21</v>
      </c>
      <c r="T180">
        <f t="shared" si="15"/>
        <v>2.3706238095238361</v>
      </c>
      <c r="U180" s="12">
        <v>6.0923479045199173E-2</v>
      </c>
      <c r="V180" t="str">
        <f t="shared" si="16"/>
        <v/>
      </c>
    </row>
    <row r="181" spans="19:22" x14ac:dyDescent="0.2">
      <c r="S181">
        <v>20</v>
      </c>
      <c r="T181">
        <f t="shared" si="15"/>
        <v>2.4891550000000278</v>
      </c>
      <c r="U181" s="12">
        <v>0.23719722212935115</v>
      </c>
      <c r="V181" t="str">
        <f t="shared" si="16"/>
        <v/>
      </c>
    </row>
    <row r="182" spans="19:22" x14ac:dyDescent="0.2">
      <c r="S182">
        <v>19</v>
      </c>
      <c r="T182">
        <f t="shared" si="15"/>
        <v>2.6201631578947664</v>
      </c>
      <c r="U182" s="12">
        <v>9.0015293647983011E-2</v>
      </c>
      <c r="V182" t="str">
        <f t="shared" si="16"/>
        <v/>
      </c>
    </row>
    <row r="183" spans="19:22" x14ac:dyDescent="0.2">
      <c r="S183">
        <v>18</v>
      </c>
      <c r="T183">
        <f t="shared" si="15"/>
        <v>2.7657277777778089</v>
      </c>
      <c r="U183" s="12">
        <v>9.0693781426679013E-3</v>
      </c>
      <c r="V183" t="str">
        <f t="shared" si="16"/>
        <v/>
      </c>
    </row>
    <row r="184" spans="19:22" x14ac:dyDescent="0.2">
      <c r="S184">
        <v>17</v>
      </c>
      <c r="T184">
        <f t="shared" si="15"/>
        <v>2.9284176470588563</v>
      </c>
      <c r="U184" s="12">
        <v>0.28205341961097397</v>
      </c>
      <c r="V184" t="str">
        <f t="shared" si="16"/>
        <v/>
      </c>
    </row>
    <row r="185" spans="19:22" x14ac:dyDescent="0.2">
      <c r="S185">
        <v>16</v>
      </c>
      <c r="T185">
        <f t="shared" si="15"/>
        <v>3.1114437500000349</v>
      </c>
      <c r="U185" s="12">
        <v>0.32380819645729608</v>
      </c>
      <c r="V185" t="str">
        <f t="shared" si="16"/>
        <v/>
      </c>
    </row>
    <row r="186" spans="19:22" x14ac:dyDescent="0.2">
      <c r="S186">
        <v>15</v>
      </c>
      <c r="T186">
        <f t="shared" si="15"/>
        <v>3.3188733333333706</v>
      </c>
      <c r="U186" s="12">
        <v>1.3669179263564259E-2</v>
      </c>
      <c r="V186" t="str">
        <f t="shared" si="16"/>
        <v/>
      </c>
    </row>
    <row r="187" spans="19:22" x14ac:dyDescent="0.2">
      <c r="S187">
        <v>14</v>
      </c>
      <c r="T187">
        <f t="shared" si="15"/>
        <v>3.5559357142857544</v>
      </c>
      <c r="U187" s="12">
        <v>0.16164495741938389</v>
      </c>
      <c r="V187" t="str">
        <f t="shared" si="16"/>
        <v/>
      </c>
    </row>
    <row r="188" spans="19:22" x14ac:dyDescent="0.2">
      <c r="S188">
        <v>13</v>
      </c>
      <c r="T188">
        <f t="shared" si="15"/>
        <v>3.8294692307692739</v>
      </c>
      <c r="U188" s="12">
        <v>0.55553370821574688</v>
      </c>
      <c r="V188" t="str">
        <f t="shared" si="16"/>
        <v/>
      </c>
    </row>
    <row r="189" spans="19:22" x14ac:dyDescent="0.2">
      <c r="S189">
        <v>12</v>
      </c>
      <c r="T189">
        <f t="shared" si="15"/>
        <v>4.1485916666667135</v>
      </c>
      <c r="U189" s="12">
        <v>0.18912030944432268</v>
      </c>
      <c r="V189" t="str">
        <f t="shared" si="16"/>
        <v/>
      </c>
    </row>
    <row r="190" spans="19:22" x14ac:dyDescent="0.2">
      <c r="S190">
        <v>11</v>
      </c>
      <c r="T190">
        <f t="shared" si="15"/>
        <v>4.5257363636364145</v>
      </c>
      <c r="U190" s="12">
        <v>1.2873878804148055E-2</v>
      </c>
      <c r="V190" t="str">
        <f t="shared" si="16"/>
        <v/>
      </c>
    </row>
    <row r="191" spans="19:22" x14ac:dyDescent="0.2">
      <c r="S191">
        <v>10</v>
      </c>
      <c r="T191">
        <f t="shared" si="15"/>
        <v>4.9783100000000555</v>
      </c>
      <c r="U191" s="12">
        <v>0.38855610480930192</v>
      </c>
      <c r="V191" t="str">
        <f t="shared" si="16"/>
        <v/>
      </c>
    </row>
    <row r="192" spans="19:22" x14ac:dyDescent="0.2">
      <c r="S192">
        <v>9</v>
      </c>
      <c r="T192">
        <f t="shared" si="15"/>
        <v>5.5314555555556177</v>
      </c>
      <c r="U192" s="12">
        <v>0.9297068938202574</v>
      </c>
      <c r="V192" t="str">
        <f t="shared" si="16"/>
        <v/>
      </c>
    </row>
    <row r="193" spans="19:22" x14ac:dyDescent="0.2">
      <c r="S193">
        <v>8</v>
      </c>
      <c r="T193">
        <f t="shared" ref="T193:T200" si="17">+R$1/S193</f>
        <v>6.2228875000000698</v>
      </c>
      <c r="U193" s="12">
        <v>0.32380819645729608</v>
      </c>
      <c r="V193" t="str">
        <f t="shared" ref="V193:V200" si="18">IF(U193&lt;0.0001,1,"")</f>
        <v/>
      </c>
    </row>
    <row r="194" spans="19:22" x14ac:dyDescent="0.2">
      <c r="S194">
        <v>7</v>
      </c>
      <c r="T194">
        <f t="shared" si="17"/>
        <v>7.1118714285715088</v>
      </c>
      <c r="U194" s="12">
        <v>0.16164495741938389</v>
      </c>
      <c r="V194" t="str">
        <f t="shared" si="18"/>
        <v/>
      </c>
    </row>
    <row r="195" spans="19:22" x14ac:dyDescent="0.2">
      <c r="S195">
        <v>6</v>
      </c>
      <c r="T195">
        <f t="shared" si="17"/>
        <v>8.2971833333334271</v>
      </c>
      <c r="U195" s="12">
        <v>1.3403374170405085</v>
      </c>
      <c r="V195" t="str">
        <f t="shared" si="18"/>
        <v/>
      </c>
    </row>
    <row r="196" spans="19:22" x14ac:dyDescent="0.2">
      <c r="S196">
        <v>5</v>
      </c>
      <c r="T196">
        <f t="shared" si="17"/>
        <v>9.956620000000111</v>
      </c>
      <c r="U196" s="12">
        <v>2.5612578985788392</v>
      </c>
      <c r="V196" t="str">
        <f t="shared" si="18"/>
        <v/>
      </c>
    </row>
    <row r="197" spans="19:22" x14ac:dyDescent="0.2">
      <c r="S197">
        <v>4</v>
      </c>
      <c r="T197">
        <f t="shared" si="17"/>
        <v>12.44577500000014</v>
      </c>
      <c r="U197" s="12">
        <v>6.3122481751073697E-2</v>
      </c>
      <c r="V197" t="str">
        <f t="shared" si="18"/>
        <v/>
      </c>
    </row>
    <row r="198" spans="19:22" x14ac:dyDescent="0.2">
      <c r="S198">
        <v>3</v>
      </c>
      <c r="T198">
        <f t="shared" si="17"/>
        <v>16.594366666666854</v>
      </c>
      <c r="U198" s="12">
        <v>1.3403374170405085</v>
      </c>
      <c r="V198" t="str">
        <f t="shared" si="18"/>
        <v/>
      </c>
    </row>
    <row r="199" spans="19:22" x14ac:dyDescent="0.2">
      <c r="S199">
        <v>2</v>
      </c>
      <c r="T199">
        <f t="shared" si="17"/>
        <v>24.891550000000279</v>
      </c>
      <c r="U199" s="12">
        <v>28.34546661394333</v>
      </c>
      <c r="V199" t="str">
        <f t="shared" si="18"/>
        <v/>
      </c>
    </row>
    <row r="200" spans="19:22" x14ac:dyDescent="0.2">
      <c r="S200">
        <v>1</v>
      </c>
      <c r="T200">
        <f t="shared" si="17"/>
        <v>49.783100000000559</v>
      </c>
      <c r="U200" s="12">
        <v>57.489263501566562</v>
      </c>
      <c r="V200" t="str">
        <f t="shared" si="18"/>
        <v/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</vt:lpstr>
      <vt:lpstr>A (2)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2024-01-13T06:55:29Z</dcterms:modified>
</cp:coreProperties>
</file>