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0515632-405F-48BE-9B7A-65C4C44D7B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7" i="1"/>
  <c r="C9" i="1"/>
  <c r="D9" i="1"/>
  <c r="Q29" i="1"/>
  <c r="Q28" i="1"/>
  <c r="Q24" i="1"/>
  <c r="Q25" i="1"/>
  <c r="Q23" i="1"/>
  <c r="F16" i="1"/>
  <c r="C17" i="1"/>
  <c r="Q22" i="1"/>
  <c r="C7" i="1"/>
  <c r="E26" i="1"/>
  <c r="F26" i="1"/>
  <c r="C8" i="1"/>
  <c r="Q21" i="1"/>
  <c r="E23" i="1"/>
  <c r="F23" i="1"/>
  <c r="E24" i="1"/>
  <c r="F24" i="1"/>
  <c r="G24" i="1"/>
  <c r="K24" i="1"/>
  <c r="E22" i="1"/>
  <c r="F22" i="1"/>
  <c r="G22" i="1"/>
  <c r="K22" i="1"/>
  <c r="G23" i="1"/>
  <c r="K23" i="1"/>
  <c r="E28" i="1"/>
  <c r="F28" i="1"/>
  <c r="E27" i="1"/>
  <c r="F27" i="1"/>
  <c r="G27" i="1"/>
  <c r="K27" i="1"/>
  <c r="E21" i="1"/>
  <c r="F21" i="1"/>
  <c r="G26" i="1"/>
  <c r="K26" i="1"/>
  <c r="E29" i="1"/>
  <c r="F29" i="1"/>
  <c r="G29" i="1"/>
  <c r="K29" i="1"/>
  <c r="G28" i="1"/>
  <c r="K28" i="1"/>
  <c r="E25" i="1"/>
  <c r="F25" i="1"/>
  <c r="G25" i="1"/>
  <c r="K25" i="1"/>
  <c r="G21" i="1"/>
  <c r="K21" i="1"/>
  <c r="C11" i="1"/>
  <c r="C12" i="1"/>
  <c r="C16" i="1" l="1"/>
  <c r="D18" i="1" s="1"/>
  <c r="O23" i="1"/>
  <c r="O21" i="1"/>
  <c r="O26" i="1"/>
  <c r="O28" i="1"/>
  <c r="O22" i="1"/>
  <c r="O29" i="1"/>
  <c r="C15" i="1"/>
  <c r="F18" i="1" s="1"/>
  <c r="O27" i="1"/>
  <c r="O24" i="1"/>
  <c r="O25" i="1"/>
  <c r="F17" i="1"/>
  <c r="F19" i="1" l="1"/>
  <c r="C18" i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<sst xmlns="http://schemas.openxmlformats.org/spreadsheetml/2006/main" count="59" uniqueCount="51">
  <si>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</si>
  <si>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</si>
  <si>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</si>
  <si>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</si>
  <si>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</si>
  <si>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</si>
  <si>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</si>
  <si>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</si>
  <si>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</si>
  <si>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</si>
  <si>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</si>
  <si>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</si>
  <si>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</si>
  <si>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</si>
  <si>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</si>
  <si>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</si>
  <si>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</si>
  <si>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</si>
  <si>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</si>
  <si>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</si>
  <si>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</si>
  <si>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</si>
  <si>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</si>
  <si>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</si>
  <si>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</si>
  <si>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</si>
  <si>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</si>
  <si>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</si>
  <si>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</si>
  <si>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</si>
  <si>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</si>
  <si>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</si>
  <si>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</si>
  <si>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</si>
  <si>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</si>
  <si>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</si>
  <si>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</si>
  <si>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V0534 Aur / GSC 1887-1240               </t>
  </si>
  <si>
    <t xml:space="preserve">EA        </t>
  </si>
  <si>
    <t>IBVS 5694</t>
  </si>
  <si>
    <t>Add cycle</t>
  </si>
  <si>
    <t>Old Cycle</t>
  </si>
  <si>
    <t>IBVS 5918</t>
  </si>
  <si>
    <t>OEJV 0168</t>
  </si>
  <si>
    <t>IBVS 6254</t>
  </si>
  <si>
    <t>IBVS 6262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</si>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</sst>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sz val="9"/>
      <name val="CourierNewPSMT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172" fontId="19" fillId="0" borderId="0" xfId="0" applyNumberFormat="1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V534 Aur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E8-4394-AEED-3C11249FE7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E8-4394-AEED-3C11249FE7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E8-4394-AEED-3C11249FE7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-3.6671999987447634E-3</c:v>
                </c:pt>
                <c:pt idx="2">
                  <c:v>-4.0928000016720034E-3</c:v>
                </c:pt>
                <c:pt idx="3">
                  <c:v>-1.0322399997676257E-2</c:v>
                </c:pt>
                <c:pt idx="4">
                  <c:v>-9.4124000024748966E-3</c:v>
                </c:pt>
                <c:pt idx="5">
                  <c:v>-9.3791998369852081E-3</c:v>
                </c:pt>
                <c:pt idx="6">
                  <c:v>-1.2801599848899059E-2</c:v>
                </c:pt>
                <c:pt idx="7">
                  <c:v>-1.0133600000699516E-2</c:v>
                </c:pt>
                <c:pt idx="8">
                  <c:v>-1.4005600001837593E-2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E8-4394-AEED-3C11249FE7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E8-4394-AEED-3C11249FE7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E8-4394-AEED-3C11249FE7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E8-4394-AEED-3C11249FE7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71</c:v>
                </c:pt>
                <c:pt idx="2">
                  <c:v>1104</c:v>
                </c:pt>
                <c:pt idx="3">
                  <c:v>1957</c:v>
                </c:pt>
                <c:pt idx="4">
                  <c:v>1957</c:v>
                </c:pt>
                <c:pt idx="5">
                  <c:v>2456</c:v>
                </c:pt>
                <c:pt idx="6">
                  <c:v>2463</c:v>
                </c:pt>
                <c:pt idx="7">
                  <c:v>2473</c:v>
                </c:pt>
                <c:pt idx="8">
                  <c:v>2933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-1.262588943017031E-3</c:v>
                </c:pt>
                <c:pt idx="1">
                  <c:v>-1.5502531731539427E-3</c:v>
                </c:pt>
                <c:pt idx="2">
                  <c:v>-5.7355651412022493E-3</c:v>
                </c:pt>
                <c:pt idx="3">
                  <c:v>-9.1915875117203581E-3</c:v>
                </c:pt>
                <c:pt idx="4">
                  <c:v>-9.1915875117203581E-3</c:v>
                </c:pt>
                <c:pt idx="5">
                  <c:v>-1.1213340340429076E-2</c:v>
                </c:pt>
                <c:pt idx="6">
                  <c:v>-1.124170160255525E-2</c:v>
                </c:pt>
                <c:pt idx="7">
                  <c:v>-1.1282217691306927E-2</c:v>
                </c:pt>
                <c:pt idx="8">
                  <c:v>-1.3145957773884102E-2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E8-4394-AEED-3C11249F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733720"/>
        <c:axId val="1"/>
      </c:scatterChart>
      <c:valAx>
        <c:axId val="39773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73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92466F-A2B7-93B7-1010-6BC24BFA7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23</v>
      </c>
      <c r="B2" s="33" t="s">
        <v>38</v>
      </c>
      <c r="C2" s="3"/>
      <c r="D2" s="3"/>
    </row>
    <row r="3" spans="1:6" ht="13.5" thickBot="1">
      <c r="D3" s="30" t="s">
        <v>35</v>
      </c>
    </row>
    <row r="4" spans="1:6" ht="14.25" thickTop="1" thickBot="1">
      <c r="A4" s="5" t="s">
        <v>0</v>
      </c>
      <c r="C4" s="8">
        <v>52501.936900000001</v>
      </c>
      <c r="D4" s="9">
        <v>2.1418431999999998</v>
      </c>
    </row>
    <row r="5" spans="1:6" ht="13.5" thickTop="1">
      <c r="A5" s="11" t="s">
        <v>28</v>
      </c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C4</f>
        <v>52501.936900000001</v>
      </c>
    </row>
    <row r="8" spans="1:6">
      <c r="A8" t="s">
        <v>3</v>
      </c>
      <c r="C8">
        <f>D4</f>
        <v>2.1418431999999998</v>
      </c>
      <c r="D8" s="29"/>
    </row>
    <row r="9" spans="1:6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INTERCEPT(INDIRECT($D$9):G992,INDIRECT($C$9):F992)</f>
        <v>-1.262588943017031E-3</v>
      </c>
      <c r="D11" s="3"/>
      <c r="E11" s="12"/>
    </row>
    <row r="12" spans="1:6">
      <c r="A12" s="12" t="s">
        <v>16</v>
      </c>
      <c r="B12" s="12"/>
      <c r="C12" s="23">
        <f ca="1">SLOPE(INDIRECT($D$9):G992,INDIRECT($C$9):F992)</f>
        <v>-4.0516088751677705E-6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(C7+C11)+(C8+C12)*INT(MAX(F21:F3533))</f>
        <v>58783.949859642227</v>
      </c>
      <c r="E15" s="16" t="s">
        <v>40</v>
      </c>
      <c r="F15" s="13">
        <v>1</v>
      </c>
    </row>
    <row r="16" spans="1:6">
      <c r="A16" s="18" t="s">
        <v>4</v>
      </c>
      <c r="B16" s="12"/>
      <c r="C16" s="19">
        <f ca="1">+C8+C12</f>
        <v>2.1418391483911248</v>
      </c>
      <c r="E16" s="16" t="s">
        <v>30</v>
      </c>
      <c r="F16" s="17">
        <f ca="1">NOW()+15018.5+$C$5/24</f>
        <v>60324.671501620367</v>
      </c>
    </row>
    <row r="17" spans="1:17" ht="13.5" thickBot="1">
      <c r="A17" s="16" t="s">
        <v>27</v>
      </c>
      <c r="B17" s="12"/>
      <c r="C17" s="12">
        <f>COUNT(C21:C2191)</f>
        <v>9</v>
      </c>
      <c r="E17" s="16" t="s">
        <v>41</v>
      </c>
      <c r="F17" s="17">
        <f ca="1">ROUND(2*(F16-$C$7)/$C$8,0)/2+F15</f>
        <v>3653.5</v>
      </c>
    </row>
    <row r="18" spans="1:17" ht="14.25" thickTop="1" thickBot="1">
      <c r="A18" s="18" t="s">
        <v>5</v>
      </c>
      <c r="B18" s="12"/>
      <c r="C18" s="21">
        <f ca="1">+C15</f>
        <v>58783.949859642227</v>
      </c>
      <c r="D18" s="22">
        <f ca="1">+C16</f>
        <v>2.1418391483911248</v>
      </c>
      <c r="E18" s="16" t="s">
        <v>31</v>
      </c>
      <c r="F18" s="25">
        <f ca="1">ROUND(2*(F16-$C$15)/$C$16,0)/2+F15</f>
        <v>720.5</v>
      </c>
    </row>
    <row r="19" spans="1:17" ht="13.5" thickTop="1">
      <c r="E19" s="16" t="s">
        <v>32</v>
      </c>
      <c r="F19" s="20">
        <f ca="1">+$C$15+$C$16*F18-15018.5-$C$5/24</f>
        <v>45309.040799391369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>
      <c r="A21" s="32" t="s">
        <v>36</v>
      </c>
      <c r="B21" s="31" t="s">
        <v>34</v>
      </c>
      <c r="C21" s="32">
        <v>52501.936900000001</v>
      </c>
      <c r="D21" s="28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 t="shared" ref="K21:K29" si="3">+G21</f>
        <v>0</v>
      </c>
      <c r="O21">
        <f t="shared" ref="O21:O29" ca="1" si="4">+C$11+C$12*$F21</f>
        <v>-1.262588943017031E-3</v>
      </c>
      <c r="Q21" s="2">
        <f t="shared" ref="Q21:Q29" si="5">+C21-15018.5</f>
        <v>37483.436900000001</v>
      </c>
    </row>
    <row r="22" spans="1:17">
      <c r="A22" s="32" t="s">
        <v>39</v>
      </c>
      <c r="B22" s="32" t="s">
        <v>34</v>
      </c>
      <c r="C22" s="34">
        <v>52654.004099999998</v>
      </c>
      <c r="D22" s="35">
        <v>5.0000000000000001E-4</v>
      </c>
      <c r="E22">
        <f t="shared" si="0"/>
        <v>70.998287829845665</v>
      </c>
      <c r="F22">
        <f t="shared" si="1"/>
        <v>71</v>
      </c>
      <c r="G22">
        <f t="shared" si="2"/>
        <v>-3.6671999987447634E-3</v>
      </c>
      <c r="K22">
        <f t="shared" si="3"/>
        <v>-3.6671999987447634E-3</v>
      </c>
      <c r="O22">
        <f t="shared" ca="1" si="4"/>
        <v>-1.5502531731539427E-3</v>
      </c>
      <c r="Q22" s="2">
        <f t="shared" si="5"/>
        <v>37635.504099999998</v>
      </c>
    </row>
    <row r="23" spans="1:17">
      <c r="A23" s="36" t="s">
        <v>42</v>
      </c>
      <c r="B23" s="37" t="s">
        <v>34</v>
      </c>
      <c r="C23" s="36">
        <v>54866.527699999999</v>
      </c>
      <c r="D23" s="36">
        <v>5.9999999999999995E-4</v>
      </c>
      <c r="E23">
        <f t="shared" si="0"/>
        <v>1103.9980891224895</v>
      </c>
      <c r="F23">
        <f t="shared" si="1"/>
        <v>1104</v>
      </c>
      <c r="G23">
        <f t="shared" si="2"/>
        <v>-4.0928000016720034E-3</v>
      </c>
      <c r="K23">
        <f t="shared" si="3"/>
        <v>-4.0928000016720034E-3</v>
      </c>
      <c r="O23">
        <f t="shared" ca="1" si="4"/>
        <v>-5.7355651412022493E-3</v>
      </c>
      <c r="Q23" s="2">
        <f t="shared" si="5"/>
        <v>39848.027699999999</v>
      </c>
    </row>
    <row r="24" spans="1:17">
      <c r="A24" s="38" t="s">
        <v>43</v>
      </c>
      <c r="B24" s="39" t="s">
        <v>34</v>
      </c>
      <c r="C24" s="40">
        <v>56693.513720000003</v>
      </c>
      <c r="D24" s="41">
        <v>2.0000000000000001E-4</v>
      </c>
      <c r="E24">
        <f t="shared" si="0"/>
        <v>1956.9951805995893</v>
      </c>
      <c r="F24">
        <f t="shared" si="1"/>
        <v>1957</v>
      </c>
      <c r="G24">
        <f t="shared" si="2"/>
        <v>-1.0322399997676257E-2</v>
      </c>
      <c r="K24">
        <f t="shared" si="3"/>
        <v>-1.0322399997676257E-2</v>
      </c>
      <c r="O24">
        <f t="shared" ca="1" si="4"/>
        <v>-9.1915875117203581E-3</v>
      </c>
      <c r="Q24" s="2">
        <f t="shared" si="5"/>
        <v>41675.013720000003</v>
      </c>
    </row>
    <row r="25" spans="1:17">
      <c r="A25" s="41" t="s">
        <v>43</v>
      </c>
      <c r="B25" s="42" t="s">
        <v>34</v>
      </c>
      <c r="C25" s="40">
        <v>56693.514629999998</v>
      </c>
      <c r="D25" s="41">
        <v>5.9999999999999995E-4</v>
      </c>
      <c r="E25">
        <f t="shared" si="0"/>
        <v>1956.9956054672898</v>
      </c>
      <c r="F25">
        <f t="shared" si="1"/>
        <v>1957</v>
      </c>
      <c r="G25">
        <f t="shared" si="2"/>
        <v>-9.4124000024748966E-3</v>
      </c>
      <c r="K25">
        <f t="shared" si="3"/>
        <v>-9.4124000024748966E-3</v>
      </c>
      <c r="O25">
        <f t="shared" ca="1" si="4"/>
        <v>-9.1915875117203581E-3</v>
      </c>
      <c r="Q25" s="2">
        <f t="shared" si="5"/>
        <v>41675.014629999998</v>
      </c>
    </row>
    <row r="26" spans="1:17">
      <c r="A26" s="45" t="s">
        <v>46</v>
      </c>
      <c r="B26" s="46" t="s">
        <v>34</v>
      </c>
      <c r="C26" s="47">
        <v>57762.294420000166</v>
      </c>
      <c r="D26" s="47">
        <v>5.0000000000000001E-4</v>
      </c>
      <c r="E26">
        <f t="shared" si="0"/>
        <v>2455.9956209680363</v>
      </c>
      <c r="F26">
        <f t="shared" si="1"/>
        <v>2456</v>
      </c>
      <c r="G26">
        <f t="shared" si="2"/>
        <v>-9.3791998369852081E-3</v>
      </c>
      <c r="K26">
        <f t="shared" si="3"/>
        <v>-9.3791998369852081E-3</v>
      </c>
      <c r="O26">
        <f t="shared" ca="1" si="4"/>
        <v>-1.1213340340429076E-2</v>
      </c>
      <c r="Q26" s="2">
        <f t="shared" si="5"/>
        <v>42743.794420000166</v>
      </c>
    </row>
    <row r="27" spans="1:17">
      <c r="A27" s="45" t="s">
        <v>46</v>
      </c>
      <c r="B27" s="46" t="s">
        <v>34</v>
      </c>
      <c r="C27" s="47">
        <v>57777.283900000155</v>
      </c>
      <c r="D27" s="47">
        <v>4.0000000000000002E-4</v>
      </c>
      <c r="E27">
        <f t="shared" si="0"/>
        <v>2462.9940230919588</v>
      </c>
      <c r="F27">
        <f t="shared" si="1"/>
        <v>2463</v>
      </c>
      <c r="G27">
        <f t="shared" si="2"/>
        <v>-1.2801599848899059E-2</v>
      </c>
      <c r="K27">
        <f t="shared" si="3"/>
        <v>-1.2801599848899059E-2</v>
      </c>
      <c r="O27">
        <f t="shared" ca="1" si="4"/>
        <v>-1.124170160255525E-2</v>
      </c>
      <c r="Q27" s="2">
        <f t="shared" si="5"/>
        <v>42758.783900000155</v>
      </c>
    </row>
    <row r="28" spans="1:17">
      <c r="A28" s="5" t="s">
        <v>44</v>
      </c>
      <c r="B28" s="43"/>
      <c r="C28" s="41">
        <v>57798.705000000002</v>
      </c>
      <c r="D28" s="41">
        <v>2E-3</v>
      </c>
      <c r="E28">
        <f t="shared" si="0"/>
        <v>2472.9952687479649</v>
      </c>
      <c r="F28">
        <f t="shared" si="1"/>
        <v>2473</v>
      </c>
      <c r="G28">
        <f t="shared" si="2"/>
        <v>-1.0133600000699516E-2</v>
      </c>
      <c r="K28">
        <f t="shared" si="3"/>
        <v>-1.0133600000699516E-2</v>
      </c>
      <c r="O28">
        <f t="shared" ca="1" si="4"/>
        <v>-1.1282217691306927E-2</v>
      </c>
      <c r="Q28" s="2">
        <f t="shared" si="5"/>
        <v>42780.205000000002</v>
      </c>
    </row>
    <row r="29" spans="1:17">
      <c r="A29" s="5" t="s">
        <v>45</v>
      </c>
      <c r="B29" s="43"/>
      <c r="C29" s="44">
        <v>58783.949000000001</v>
      </c>
      <c r="D29" s="41">
        <v>4.0000000000000002E-4</v>
      </c>
      <c r="E29">
        <f t="shared" si="0"/>
        <v>2932.9934609592337</v>
      </c>
      <c r="F29">
        <f t="shared" si="1"/>
        <v>2933</v>
      </c>
      <c r="G29">
        <f t="shared" si="2"/>
        <v>-1.4005600001837593E-2</v>
      </c>
      <c r="K29">
        <f t="shared" si="3"/>
        <v>-1.4005600001837593E-2</v>
      </c>
      <c r="O29">
        <f t="shared" ca="1" si="4"/>
        <v>-1.3145957773884102E-2</v>
      </c>
      <c r="Q29" s="2">
        <f t="shared" si="5"/>
        <v>43765.449000000001</v>
      </c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rotectedRanges>
    <protectedRange sqref="A28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2024-01-15T03:06:57Z</dcterms:modified>
</cp:coreProperties>
</file>