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6A4B6CB-26DA-48C8-8745-EE6FD437BF01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Q30" i="1" l="1"/>
  <c r="C13" i="1"/>
  <c r="Q22" i="1"/>
  <c r="Q23" i="1"/>
  <c r="Q24" i="1"/>
  <c r="Q25" i="1"/>
  <c r="Q26" i="1"/>
  <c r="Q27" i="1"/>
  <c r="Q28" i="1"/>
  <c r="Q29" i="1"/>
  <c r="C21" i="1"/>
  <c r="E21" i="1"/>
  <c r="F21" i="1"/>
  <c r="C7" i="1"/>
  <c r="E30" i="1"/>
  <c r="F30" i="1"/>
  <c r="C8" i="1"/>
  <c r="E29" i="1"/>
  <c r="F29" i="1"/>
  <c r="F12" i="1"/>
  <c r="D14" i="1"/>
  <c r="D13" i="1"/>
  <c r="C14" i="1"/>
  <c r="Q21" i="1"/>
  <c r="E28" i="1"/>
  <c r="F28" i="1"/>
  <c r="G28" i="1"/>
  <c r="E26" i="1"/>
  <c r="F26" i="1"/>
  <c r="G26" i="1"/>
  <c r="E24" i="1"/>
  <c r="F24" i="1"/>
  <c r="G24" i="1"/>
  <c r="E22" i="1"/>
  <c r="F22" i="1"/>
  <c r="G29" i="1"/>
  <c r="G27" i="1"/>
  <c r="G25" i="1"/>
  <c r="G23" i="1"/>
  <c r="G21" i="1"/>
  <c r="G30" i="1"/>
  <c r="E27" i="1"/>
  <c r="F27" i="1"/>
  <c r="E25" i="1"/>
  <c r="F25" i="1"/>
  <c r="E23" i="1"/>
  <c r="F23" i="1"/>
  <c r="C17" i="1"/>
  <c r="H21" i="1"/>
  <c r="R21" i="1"/>
  <c r="I23" i="1"/>
  <c r="R23" i="1"/>
  <c r="H25" i="1"/>
  <c r="S25" i="1"/>
  <c r="R24" i="1"/>
  <c r="H24" i="1"/>
  <c r="R26" i="1"/>
  <c r="H26" i="1"/>
  <c r="R28" i="1"/>
  <c r="H28" i="1"/>
  <c r="R30" i="1"/>
  <c r="J30" i="1"/>
  <c r="H27" i="1"/>
  <c r="S27" i="1"/>
  <c r="H29" i="1"/>
  <c r="S29" i="1"/>
  <c r="G22" i="1"/>
  <c r="S19" i="1"/>
  <c r="E19" i="1"/>
  <c r="R22" i="1"/>
  <c r="H22" i="1"/>
  <c r="R19" i="1"/>
  <c r="E18" i="1"/>
  <c r="D12" i="1"/>
  <c r="D11" i="1"/>
  <c r="C11" i="1"/>
  <c r="P27" i="1" l="1"/>
  <c r="P21" i="1"/>
  <c r="D15" i="1"/>
  <c r="C19" i="1" s="1"/>
  <c r="P30" i="1"/>
  <c r="P28" i="1"/>
  <c r="P26" i="1"/>
  <c r="P22" i="1"/>
  <c r="P23" i="1"/>
  <c r="P25" i="1"/>
  <c r="P24" i="1"/>
  <c r="P29" i="1"/>
  <c r="D16" i="1"/>
  <c r="D19" i="1" s="1"/>
  <c r="F13" i="1"/>
  <c r="C12" i="1"/>
  <c r="C16" i="1" l="1"/>
  <c r="D18" i="1" s="1"/>
  <c r="O30" i="1"/>
  <c r="O22" i="1"/>
  <c r="O23" i="1"/>
  <c r="O29" i="1"/>
  <c r="O21" i="1"/>
  <c r="C15" i="1"/>
  <c r="O28" i="1"/>
  <c r="O25" i="1"/>
  <c r="O26" i="1"/>
  <c r="O24" i="1"/>
  <c r="O27" i="1"/>
  <c r="C18" i="1" l="1"/>
  <c r="F14" i="1"/>
  <c r="F15" i="1" s="1"/>
</calcChain>
</file>

<file path=xl/sharedStrings.xml><?xml version="1.0" encoding="utf-8"?>
<sst xmlns="http://schemas.openxmlformats.org/spreadsheetml/2006/main" count="66" uniqueCount="54">
  <si>
    <t>JAVSO..44..164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</si>
  <si>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</si>
  <si>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</si>
  <si>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</si>
  <si>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</si>
  <si>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</si>
  <si>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</si>
  <si>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</si>
  <si>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</si>
  <si>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</si>
  <si>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</si>
  <si>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</si>
  <si>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</si>
  <si>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</si>
  <si>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</si>
  <si>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</si>
  <si>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</si>
  <si>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</si>
  <si>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</si>
  <si>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</si>
  <si>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</si>
  <si>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</si>
  <si>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</si>
  <si>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</si>
  <si>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</si>
  <si>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</si>
  <si>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</si>
  <si>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</si>
  <si>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</si>
  <si>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</si>
  <si>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</si>
  <si>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</si>
  <si>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</si>
  <si>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</si>
  <si>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</si>
  <si>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</si>
  <si>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</si>
  <si>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</si>
  <si>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</si>
  <si>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</si>
  <si>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IBVS 5929</t>
  </si>
  <si>
    <t>OEJV 0137</t>
  </si>
  <si>
    <t>I</t>
  </si>
  <si>
    <t>IBVS 6007</t>
  </si>
  <si>
    <t>IBVS 6114</t>
  </si>
  <si>
    <t>II</t>
  </si>
  <si>
    <t>V0560 Aur / GSC 2894-0400 / NSV 16199</t>
  </si>
  <si>
    <t>EA</t>
  </si>
  <si>
    <t>Aur</t>
  </si>
  <si>
    <t>IBVS 5557 Eph.</t>
  </si>
  <si>
    <t>IBVS 5557</t>
  </si>
  <si>
    <t>OEJV</t>
  </si>
  <si>
    <t>CCD</t>
  </si>
  <si>
    <t>IBVS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</si>
</sst>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V0560 Aur - O-C Diagr.</a:t>
            </a:r>
          </a:p>
        </c:rich>
      </c:tx>
      <c:layout>
        <c:manualLayout>
          <c:xMode val="edge"/>
          <c:yMode val="edge"/>
          <c:x val="0.3596774193548387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1.2099999999999999E-3</c:v>
                  </c:pt>
                  <c:pt idx="4">
                    <c:v>3.8899999999999998E-3</c:v>
                  </c:pt>
                  <c:pt idx="5">
                    <c:v>1.1299999999999999E-3</c:v>
                  </c:pt>
                  <c:pt idx="6">
                    <c:v>5.9000000000000003E-4</c:v>
                  </c:pt>
                  <c:pt idx="7">
                    <c:v>5.2999999999999998E-4</c:v>
                  </c:pt>
                  <c:pt idx="8">
                    <c:v>3.8999999999999999E-4</c:v>
                  </c:pt>
                  <c:pt idx="9">
                    <c:v>5.9999999999999995E-4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1.2099999999999999E-3</c:v>
                  </c:pt>
                  <c:pt idx="4">
                    <c:v>3.8899999999999998E-3</c:v>
                  </c:pt>
                  <c:pt idx="5">
                    <c:v>1.1299999999999999E-3</c:v>
                  </c:pt>
                  <c:pt idx="6">
                    <c:v>5.9000000000000003E-4</c:v>
                  </c:pt>
                  <c:pt idx="7">
                    <c:v>5.2999999999999998E-4</c:v>
                  </c:pt>
                  <c:pt idx="8">
                    <c:v>3.8999999999999999E-4</c:v>
                  </c:pt>
                  <c:pt idx="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4389</c:v>
                </c:pt>
                <c:pt idx="2">
                  <c:v>4852</c:v>
                </c:pt>
                <c:pt idx="3">
                  <c:v>5036</c:v>
                </c:pt>
                <c:pt idx="4">
                  <c:v>5485.5</c:v>
                </c:pt>
                <c:pt idx="5">
                  <c:v>5498</c:v>
                </c:pt>
                <c:pt idx="6">
                  <c:v>5506.5</c:v>
                </c:pt>
                <c:pt idx="7">
                  <c:v>5524</c:v>
                </c:pt>
                <c:pt idx="8">
                  <c:v>5568.5</c:v>
                </c:pt>
                <c:pt idx="9">
                  <c:v>5788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  <c:pt idx="1">
                  <c:v>2.0210000002407469E-3</c:v>
                </c:pt>
                <c:pt idx="3">
                  <c:v>-8.5260000050766394E-3</c:v>
                </c:pt>
                <c:pt idx="4">
                  <c:v>-1.1750500008929521E-2</c:v>
                </c:pt>
                <c:pt idx="5">
                  <c:v>1.82199999835575E-3</c:v>
                </c:pt>
                <c:pt idx="6">
                  <c:v>-1.1711500003002584E-2</c:v>
                </c:pt>
                <c:pt idx="7">
                  <c:v>7.599999662488699E-5</c:v>
                </c:pt>
                <c:pt idx="8">
                  <c:v>-1.3623500002722722E-2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2F-4778-A8D6-4F46D21BFB8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4389</c:v>
                </c:pt>
                <c:pt idx="2">
                  <c:v>4852</c:v>
                </c:pt>
                <c:pt idx="3">
                  <c:v>5036</c:v>
                </c:pt>
                <c:pt idx="4">
                  <c:v>5485.5</c:v>
                </c:pt>
                <c:pt idx="5">
                  <c:v>5498</c:v>
                </c:pt>
                <c:pt idx="6">
                  <c:v>5506.5</c:v>
                </c:pt>
                <c:pt idx="7">
                  <c:v>5524</c:v>
                </c:pt>
                <c:pt idx="8">
                  <c:v>5568.5</c:v>
                </c:pt>
                <c:pt idx="9">
                  <c:v>5788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2">
                  <c:v>-2.9520000025513582E-3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F-4778-A8D6-4F46D21BFB8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4389</c:v>
                </c:pt>
                <c:pt idx="2">
                  <c:v>4852</c:v>
                </c:pt>
                <c:pt idx="3">
                  <c:v>5036</c:v>
                </c:pt>
                <c:pt idx="4">
                  <c:v>5485.5</c:v>
                </c:pt>
                <c:pt idx="5">
                  <c:v>5498</c:v>
                </c:pt>
                <c:pt idx="6">
                  <c:v>5506.5</c:v>
                </c:pt>
                <c:pt idx="7">
                  <c:v>5524</c:v>
                </c:pt>
                <c:pt idx="8">
                  <c:v>5568.5</c:v>
                </c:pt>
                <c:pt idx="9">
                  <c:v>5788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9">
                  <c:v>-1.2867999997979496E-2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2F-4778-A8D6-4F46D21BFB8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4389</c:v>
                </c:pt>
                <c:pt idx="2">
                  <c:v>4852</c:v>
                </c:pt>
                <c:pt idx="3">
                  <c:v>5036</c:v>
                </c:pt>
                <c:pt idx="4">
                  <c:v>5485.5</c:v>
                </c:pt>
                <c:pt idx="5">
                  <c:v>5498</c:v>
                </c:pt>
                <c:pt idx="6">
                  <c:v>5506.5</c:v>
                </c:pt>
                <c:pt idx="7">
                  <c:v>5524</c:v>
                </c:pt>
                <c:pt idx="8">
                  <c:v>5568.5</c:v>
                </c:pt>
                <c:pt idx="9">
                  <c:v>5788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2F-4778-A8D6-4F46D21BFB8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4389</c:v>
                </c:pt>
                <c:pt idx="2">
                  <c:v>4852</c:v>
                </c:pt>
                <c:pt idx="3">
                  <c:v>5036</c:v>
                </c:pt>
                <c:pt idx="4">
                  <c:v>5485.5</c:v>
                </c:pt>
                <c:pt idx="5">
                  <c:v>5498</c:v>
                </c:pt>
                <c:pt idx="6">
                  <c:v>5506.5</c:v>
                </c:pt>
                <c:pt idx="7">
                  <c:v>5524</c:v>
                </c:pt>
                <c:pt idx="8">
                  <c:v>5568.5</c:v>
                </c:pt>
                <c:pt idx="9">
                  <c:v>5788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2F-4778-A8D6-4F46D21BFB8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4389</c:v>
                </c:pt>
                <c:pt idx="2">
                  <c:v>4852</c:v>
                </c:pt>
                <c:pt idx="3">
                  <c:v>5036</c:v>
                </c:pt>
                <c:pt idx="4">
                  <c:v>5485.5</c:v>
                </c:pt>
                <c:pt idx="5">
                  <c:v>5498</c:v>
                </c:pt>
                <c:pt idx="6">
                  <c:v>5506.5</c:v>
                </c:pt>
                <c:pt idx="7">
                  <c:v>5524</c:v>
                </c:pt>
                <c:pt idx="8">
                  <c:v>5568.5</c:v>
                </c:pt>
                <c:pt idx="9">
                  <c:v>5788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2F-4778-A8D6-4F46D21BFB8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4389</c:v>
                </c:pt>
                <c:pt idx="2">
                  <c:v>4852</c:v>
                </c:pt>
                <c:pt idx="3">
                  <c:v>5036</c:v>
                </c:pt>
                <c:pt idx="4">
                  <c:v>5485.5</c:v>
                </c:pt>
                <c:pt idx="5">
                  <c:v>5498</c:v>
                </c:pt>
                <c:pt idx="6">
                  <c:v>5506.5</c:v>
                </c:pt>
                <c:pt idx="7">
                  <c:v>5524</c:v>
                </c:pt>
                <c:pt idx="8">
                  <c:v>5568.5</c:v>
                </c:pt>
                <c:pt idx="9">
                  <c:v>5788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2F-4778-A8D6-4F46D21BF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862680"/>
        <c:axId val="1"/>
      </c:scatterChart>
      <c:valAx>
        <c:axId val="396862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862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677419354838712"/>
          <c:y val="0.92097264437689974"/>
          <c:w val="0.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V0560 Aur - Prim. O-C Diagr.</a:t>
            </a:r>
          </a:p>
        </c:rich>
      </c:tx>
      <c:layout>
        <c:manualLayout>
          <c:xMode val="edge"/>
          <c:yMode val="edge"/>
          <c:x val="0.274428492696209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4389</c:v>
                </c:pt>
                <c:pt idx="2">
                  <c:v>4852</c:v>
                </c:pt>
                <c:pt idx="3">
                  <c:v>5036</c:v>
                </c:pt>
                <c:pt idx="4">
                  <c:v>5485.5</c:v>
                </c:pt>
                <c:pt idx="5">
                  <c:v>5498</c:v>
                </c:pt>
                <c:pt idx="6">
                  <c:v>5506.5</c:v>
                </c:pt>
                <c:pt idx="7">
                  <c:v>5524</c:v>
                </c:pt>
                <c:pt idx="8">
                  <c:v>5568.5</c:v>
                </c:pt>
                <c:pt idx="9">
                  <c:v>5788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2.0210000002407469E-3</c:v>
                </c:pt>
                <c:pt idx="2">
                  <c:v>-2.9520000025513582E-3</c:v>
                </c:pt>
                <c:pt idx="3">
                  <c:v>-8.5260000050766394E-3</c:v>
                </c:pt>
                <c:pt idx="5">
                  <c:v>1.82199999835575E-3</c:v>
                </c:pt>
                <c:pt idx="7">
                  <c:v>7.599999662488699E-5</c:v>
                </c:pt>
                <c:pt idx="9">
                  <c:v>-1.2867999997979496E-2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BE-4EAD-8AB1-F223E2A79687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4389</c:v>
                </c:pt>
                <c:pt idx="2">
                  <c:v>4852</c:v>
                </c:pt>
                <c:pt idx="3">
                  <c:v>5036</c:v>
                </c:pt>
                <c:pt idx="4">
                  <c:v>5485.5</c:v>
                </c:pt>
                <c:pt idx="5">
                  <c:v>5498</c:v>
                </c:pt>
                <c:pt idx="6">
                  <c:v>5506.5</c:v>
                </c:pt>
                <c:pt idx="7">
                  <c:v>5524</c:v>
                </c:pt>
                <c:pt idx="8">
                  <c:v>5568.5</c:v>
                </c:pt>
                <c:pt idx="9">
                  <c:v>5788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1.0420947102351016E-3</c:v>
                </c:pt>
                <c:pt idx="1">
                  <c:v>-2.8717721417653376E-3</c:v>
                </c:pt>
                <c:pt idx="2">
                  <c:v>-3.2846498707414609E-3</c:v>
                </c:pt>
                <c:pt idx="3">
                  <c:v>-3.4487308688658813E-3</c:v>
                </c:pt>
                <c:pt idx="4">
                  <c:v>-3.8495700463491793E-3</c:v>
                </c:pt>
                <c:pt idx="5">
                  <c:v>-3.8607168532869799E-3</c:v>
                </c:pt>
                <c:pt idx="6">
                  <c:v>-3.8682966820046843E-3</c:v>
                </c:pt>
                <c:pt idx="7">
                  <c:v>-3.8839022117176047E-3</c:v>
                </c:pt>
                <c:pt idx="8">
                  <c:v>-3.9235848444161732E-3</c:v>
                </c:pt>
                <c:pt idx="9">
                  <c:v>-4.1193227742439466E-3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BE-4EAD-8AB1-F223E2A79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923472"/>
        <c:axId val="1"/>
      </c:scatterChart>
      <c:valAx>
        <c:axId val="66792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92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V0560 Aur - Sec. O-C Diagr.</a:t>
            </a:r>
          </a:p>
        </c:rich>
      </c:tx>
      <c:layout>
        <c:manualLayout>
          <c:xMode val="edge"/>
          <c:yMode val="edge"/>
          <c:x val="0.2836736836466869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14293401520050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4389</c:v>
                </c:pt>
                <c:pt idx="2">
                  <c:v>4852</c:v>
                </c:pt>
                <c:pt idx="3">
                  <c:v>5036</c:v>
                </c:pt>
                <c:pt idx="4">
                  <c:v>5485.5</c:v>
                </c:pt>
                <c:pt idx="5">
                  <c:v>5498</c:v>
                </c:pt>
                <c:pt idx="6">
                  <c:v>5506.5</c:v>
                </c:pt>
                <c:pt idx="7">
                  <c:v>5524</c:v>
                </c:pt>
                <c:pt idx="8">
                  <c:v>5568.5</c:v>
                </c:pt>
                <c:pt idx="9">
                  <c:v>5788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4">
                  <c:v>-1.1750500008929521E-2</c:v>
                </c:pt>
                <c:pt idx="6">
                  <c:v>-1.1711500003002584E-2</c:v>
                </c:pt>
                <c:pt idx="8">
                  <c:v>-1.3623500002722722E-2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EA-4A64-82D8-DB2AFB9E73CD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4389</c:v>
                </c:pt>
                <c:pt idx="2">
                  <c:v>4852</c:v>
                </c:pt>
                <c:pt idx="3">
                  <c:v>5036</c:v>
                </c:pt>
                <c:pt idx="4">
                  <c:v>5485.5</c:v>
                </c:pt>
                <c:pt idx="5">
                  <c:v>5498</c:v>
                </c:pt>
                <c:pt idx="6">
                  <c:v>5506.5</c:v>
                </c:pt>
                <c:pt idx="7">
                  <c:v>5524</c:v>
                </c:pt>
                <c:pt idx="8">
                  <c:v>5568.5</c:v>
                </c:pt>
                <c:pt idx="9">
                  <c:v>5788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0.1225962127544987</c:v>
                </c:pt>
                <c:pt idx="1">
                  <c:v>1.5293136585131567E-2</c:v>
                </c:pt>
                <c:pt idx="2">
                  <c:v>3.9736277525006802E-3</c:v>
                </c:pt>
                <c:pt idx="3">
                  <c:v>-5.2483796068308886E-4</c:v>
                </c:pt>
                <c:pt idx="4">
                  <c:v>-1.1514296319792339E-2</c:v>
                </c:pt>
                <c:pt idx="5">
                  <c:v>-1.1819898610090168E-2</c:v>
                </c:pt>
                <c:pt idx="6">
                  <c:v>-1.2027708167492657E-2</c:v>
                </c:pt>
                <c:pt idx="7">
                  <c:v>-1.2455551373909607E-2</c:v>
                </c:pt>
                <c:pt idx="8">
                  <c:v>-1.3543495527369803E-2</c:v>
                </c:pt>
                <c:pt idx="9">
                  <c:v>-1.8909871744999363E-2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EA-4A64-82D8-DB2AFB9E7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861240"/>
        <c:axId val="1"/>
      </c:scatterChart>
      <c:valAx>
        <c:axId val="396861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861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1</xdr:rowOff>
    </xdr:from>
    <xdr:to>
      <xdr:col>19</xdr:col>
      <xdr:colOff>419100</xdr:colOff>
      <xdr:row>17</xdr:row>
      <xdr:rowOff>161926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A762F09B-41BB-2EF2-1ADA-648F95B6E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104775</xdr:rowOff>
    </xdr:from>
    <xdr:to>
      <xdr:col>11</xdr:col>
      <xdr:colOff>561975</xdr:colOff>
      <xdr:row>20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A3663D-C988-B2C6-1B5F-E48246323F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21</xdr:row>
      <xdr:rowOff>47625</xdr:rowOff>
    </xdr:from>
    <xdr:to>
      <xdr:col>11</xdr:col>
      <xdr:colOff>542924</xdr:colOff>
      <xdr:row>40</xdr:row>
      <xdr:rowOff>28575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EC93F6F-30A3-0D73-C0CB-EFE3B116C4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71093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  <c r="E1" s="37"/>
    </row>
    <row r="2" spans="1:6" x14ac:dyDescent="0.2">
      <c r="A2" t="s">
        <v>16</v>
      </c>
      <c r="B2" t="s">
        <v>47</v>
      </c>
      <c r="C2" s="12" t="s">
        <v>48</v>
      </c>
    </row>
    <row r="3" spans="1:6" ht="13.5" thickBot="1" x14ac:dyDescent="0.25"/>
    <row r="4" spans="1:6" ht="14.25" thickTop="1" thickBot="1" x14ac:dyDescent="0.25">
      <c r="A4" s="38" t="s">
        <v>49</v>
      </c>
      <c r="C4" s="39">
        <v>48181.925000000003</v>
      </c>
      <c r="D4" s="40">
        <v>1.528311</v>
      </c>
    </row>
    <row r="5" spans="1:6" ht="13.5" thickTop="1" x14ac:dyDescent="0.2">
      <c r="A5" s="25" t="s">
        <v>32</v>
      </c>
      <c r="B5" s="19"/>
      <c r="C5" s="26">
        <v>-9.5</v>
      </c>
      <c r="D5" s="19" t="s">
        <v>33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48181.925000000003</v>
      </c>
    </row>
    <row r="8" spans="1:6" x14ac:dyDescent="0.2">
      <c r="A8" t="s">
        <v>3</v>
      </c>
      <c r="C8">
        <f>D4</f>
        <v>1.528311</v>
      </c>
    </row>
    <row r="9" spans="1:6" x14ac:dyDescent="0.2">
      <c r="A9" s="17" t="s">
        <v>29</v>
      </c>
      <c r="B9" s="17"/>
      <c r="C9" s="18">
        <v>21</v>
      </c>
      <c r="D9" s="18">
        <v>21</v>
      </c>
    </row>
    <row r="10" spans="1:6" ht="13.5" thickBot="1" x14ac:dyDescent="0.25">
      <c r="A10" s="19"/>
      <c r="B10" s="19"/>
      <c r="C10" s="5" t="s">
        <v>18</v>
      </c>
      <c r="D10" s="5" t="s">
        <v>19</v>
      </c>
    </row>
    <row r="11" spans="1:6" x14ac:dyDescent="0.2">
      <c r="A11" s="19" t="s">
        <v>13</v>
      </c>
      <c r="B11" s="19"/>
      <c r="C11" s="20">
        <f ca="1">INTERCEPT(INDIRECT(C14):R$935,INDIRECT(C13):$F$935)</f>
        <v>1.0420947102351016E-3</v>
      </c>
      <c r="D11" s="20">
        <f ca="1">INTERCEPT(INDIRECT(D14):S$935,INDIRECT(D13):$F$935)</f>
        <v>0.1225962127544987</v>
      </c>
      <c r="E11" s="17" t="s">
        <v>35</v>
      </c>
      <c r="F11">
        <v>1</v>
      </c>
    </row>
    <row r="12" spans="1:6" x14ac:dyDescent="0.2">
      <c r="A12" s="19" t="s">
        <v>14</v>
      </c>
      <c r="B12" s="19"/>
      <c r="C12" s="20">
        <f ca="1">SLOPE(INDIRECT(C14):R$935,INDIRECT(C13):$F$935)</f>
        <v>-8.9174455502402357E-7</v>
      </c>
      <c r="D12" s="20">
        <f ca="1">SLOPE(INDIRECT(D14):S$935,INDIRECT(D13):$F$935)</f>
        <v>-2.4448183223824818E-5</v>
      </c>
      <c r="E12" s="17" t="s">
        <v>36</v>
      </c>
      <c r="F12" s="27">
        <f ca="1">NOW()+15018.5+$C$5/24</f>
        <v>60324.674386342587</v>
      </c>
    </row>
    <row r="13" spans="1:6" x14ac:dyDescent="0.2">
      <c r="A13" s="17" t="s">
        <v>30</v>
      </c>
      <c r="B13" s="17"/>
      <c r="C13" s="18" t="str">
        <f>"F"&amp;C9</f>
        <v>F21</v>
      </c>
      <c r="D13" s="18" t="str">
        <f>"F"&amp;D9</f>
        <v>F21</v>
      </c>
      <c r="E13" s="17" t="s">
        <v>37</v>
      </c>
      <c r="F13" s="27">
        <f ca="1">ROUND(2*(F12-$C$7)/$C$8,0)/2+F11</f>
        <v>7946</v>
      </c>
    </row>
    <row r="14" spans="1:6" x14ac:dyDescent="0.2">
      <c r="A14" s="17" t="s">
        <v>31</v>
      </c>
      <c r="B14" s="17"/>
      <c r="C14" s="18" t="str">
        <f>"R"&amp;C9</f>
        <v>R21</v>
      </c>
      <c r="D14" s="18" t="str">
        <f>"S"&amp;D9</f>
        <v>S21</v>
      </c>
      <c r="E14" s="17" t="s">
        <v>38</v>
      </c>
      <c r="F14" s="28">
        <f ca="1">ROUND(2*(F12-$C$15)/$C$16,0)/2+F11</f>
        <v>2158</v>
      </c>
    </row>
    <row r="15" spans="1:6" x14ac:dyDescent="0.2">
      <c r="A15" s="21" t="s">
        <v>15</v>
      </c>
      <c r="B15" s="19"/>
      <c r="C15" s="22">
        <f ca="1">($C7+C11)+($C8+C12)*INT(MAX($F21:$F3533))</f>
        <v>57027.784948677225</v>
      </c>
      <c r="D15" s="22">
        <f ca="1">($C7+D11)+($C8+D12)*INT(MAX($F21:$F3533))</f>
        <v>57027.77015812826</v>
      </c>
      <c r="E15" s="17" t="s">
        <v>39</v>
      </c>
      <c r="F15" s="29">
        <f ca="1">+$C$15+$C$16*F14-15018.5-$C$5/24</f>
        <v>45307.773995625808</v>
      </c>
    </row>
    <row r="16" spans="1:6" x14ac:dyDescent="0.2">
      <c r="A16" s="23" t="s">
        <v>4</v>
      </c>
      <c r="B16" s="19"/>
      <c r="C16" s="24">
        <f ca="1">+$C8+C12</f>
        <v>1.5283101082554449</v>
      </c>
      <c r="D16" s="20">
        <f ca="1">+$C8+D12</f>
        <v>1.5282865518167761</v>
      </c>
      <c r="E16" s="30"/>
      <c r="F16" s="30" t="s">
        <v>34</v>
      </c>
    </row>
    <row r="17" spans="1:19" ht="13.5" thickBot="1" x14ac:dyDescent="0.25">
      <c r="A17" s="16" t="s">
        <v>28</v>
      </c>
      <c r="C17">
        <f>COUNT(C21:C1247)</f>
        <v>10</v>
      </c>
    </row>
    <row r="18" spans="1:19" ht="14.25" thickTop="1" thickBot="1" x14ac:dyDescent="0.25">
      <c r="A18" s="6" t="s">
        <v>21</v>
      </c>
      <c r="C18" s="3">
        <f ca="1">+C15</f>
        <v>57027.784948677225</v>
      </c>
      <c r="D18" s="4">
        <f ca="1">+C16</f>
        <v>1.5283101082554449</v>
      </c>
      <c r="E18" s="31">
        <f>R19</f>
        <v>7</v>
      </c>
    </row>
    <row r="19" spans="1:19" ht="14.25" thickTop="1" thickBot="1" x14ac:dyDescent="0.25">
      <c r="A19" s="6" t="s">
        <v>22</v>
      </c>
      <c r="C19" s="3">
        <f ca="1">+D15</f>
        <v>57027.77015812826</v>
      </c>
      <c r="D19" s="4">
        <f ca="1">+D16</f>
        <v>1.5282865518167761</v>
      </c>
      <c r="E19" s="31">
        <f>S19</f>
        <v>3</v>
      </c>
      <c r="R19">
        <f>COUNT(R21:R322)</f>
        <v>7</v>
      </c>
      <c r="S19">
        <f>COUNT(S21:S322)</f>
        <v>3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53</v>
      </c>
      <c r="I20" s="8" t="s">
        <v>51</v>
      </c>
      <c r="J20" s="8" t="s">
        <v>52</v>
      </c>
      <c r="K20" s="8" t="s">
        <v>25</v>
      </c>
      <c r="L20" s="8" t="s">
        <v>26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9" t="s">
        <v>18</v>
      </c>
      <c r="S20" s="9" t="s">
        <v>19</v>
      </c>
    </row>
    <row r="21" spans="1:19" x14ac:dyDescent="0.2">
      <c r="A21" t="s">
        <v>50</v>
      </c>
      <c r="C21" s="12">
        <f>+$C$4</f>
        <v>48181.925000000003</v>
      </c>
      <c r="D21" s="12" t="s">
        <v>27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1.0420947102351016E-3</v>
      </c>
      <c r="P21">
        <f ca="1">+D$11+D$12*$F21</f>
        <v>0.1225962127544987</v>
      </c>
      <c r="Q21" s="2">
        <f>+C21-15018.5</f>
        <v>33163.425000000003</v>
      </c>
      <c r="R21">
        <f>G21</f>
        <v>0</v>
      </c>
    </row>
    <row r="22" spans="1:19" x14ac:dyDescent="0.2">
      <c r="A22" s="6" t="s">
        <v>40</v>
      </c>
      <c r="C22" s="12">
        <v>54889.684000000001</v>
      </c>
      <c r="D22" s="12">
        <v>4.0000000000000002E-4</v>
      </c>
      <c r="E22">
        <f t="shared" ref="E22:E29" si="0">+(C22-C$7)/C$8</f>
        <v>4389.0013223748292</v>
      </c>
      <c r="F22">
        <f t="shared" ref="F22:F30" si="1">ROUND(2*E22,0)/2</f>
        <v>4389</v>
      </c>
      <c r="G22">
        <f t="shared" ref="G22:G29" si="2">+C22-(C$7+F22*C$8)</f>
        <v>2.0210000002407469E-3</v>
      </c>
      <c r="H22">
        <f t="shared" ref="H22:H30" si="3">+G22</f>
        <v>2.0210000002407469E-3</v>
      </c>
      <c r="O22">
        <f t="shared" ref="O22:O29" ca="1" si="4">+C$11+C$12*$F22</f>
        <v>-2.8717721417653376E-3</v>
      </c>
      <c r="P22">
        <f t="shared" ref="P22:P29" ca="1" si="5">+D$11+D$12*$F22</f>
        <v>1.5293136585131567E-2</v>
      </c>
      <c r="Q22" s="2">
        <f t="shared" ref="Q22:Q29" si="6">+C22-15018.5</f>
        <v>39871.184000000001</v>
      </c>
      <c r="R22">
        <f t="shared" ref="R22:R28" si="7">G22</f>
        <v>2.0210000002407469E-3</v>
      </c>
    </row>
    <row r="23" spans="1:19" x14ac:dyDescent="0.2">
      <c r="A23" s="32" t="s">
        <v>41</v>
      </c>
      <c r="B23" s="33" t="s">
        <v>42</v>
      </c>
      <c r="C23" s="34">
        <v>55597.287020000003</v>
      </c>
      <c r="D23" s="34">
        <v>2.9999999999999997E-4</v>
      </c>
      <c r="E23">
        <f t="shared" si="0"/>
        <v>4851.9980684559623</v>
      </c>
      <c r="F23">
        <f t="shared" si="1"/>
        <v>4852</v>
      </c>
      <c r="G23">
        <f t="shared" si="2"/>
        <v>-2.9520000025513582E-3</v>
      </c>
      <c r="I23">
        <f>+G23</f>
        <v>-2.9520000025513582E-3</v>
      </c>
      <c r="O23">
        <f t="shared" ca="1" si="4"/>
        <v>-3.2846498707414609E-3</v>
      </c>
      <c r="P23">
        <f t="shared" ca="1" si="5"/>
        <v>3.9736277525006802E-3</v>
      </c>
      <c r="Q23" s="2">
        <f t="shared" si="6"/>
        <v>40578.787020000003</v>
      </c>
      <c r="R23">
        <f t="shared" si="7"/>
        <v>-2.9520000025513582E-3</v>
      </c>
    </row>
    <row r="24" spans="1:19" x14ac:dyDescent="0.2">
      <c r="A24" s="35" t="s">
        <v>43</v>
      </c>
      <c r="B24" s="36" t="s">
        <v>42</v>
      </c>
      <c r="C24" s="35">
        <v>55878.490669999999</v>
      </c>
      <c r="D24" s="35">
        <v>1.2099999999999999E-3</v>
      </c>
      <c r="E24">
        <f t="shared" si="0"/>
        <v>5035.9944212925229</v>
      </c>
      <c r="F24">
        <f t="shared" si="1"/>
        <v>5036</v>
      </c>
      <c r="G24">
        <f t="shared" si="2"/>
        <v>-8.5260000050766394E-3</v>
      </c>
      <c r="H24">
        <f t="shared" si="3"/>
        <v>-8.5260000050766394E-3</v>
      </c>
      <c r="O24">
        <f t="shared" ca="1" si="4"/>
        <v>-3.4487308688658813E-3</v>
      </c>
      <c r="P24">
        <f t="shared" ca="1" si="5"/>
        <v>-5.2483796068308886E-4</v>
      </c>
      <c r="Q24" s="2">
        <f t="shared" si="6"/>
        <v>40859.990669999999</v>
      </c>
      <c r="R24">
        <f t="shared" si="7"/>
        <v>-8.5260000050766394E-3</v>
      </c>
    </row>
    <row r="25" spans="1:19" x14ac:dyDescent="0.2">
      <c r="A25" s="34" t="s">
        <v>44</v>
      </c>
      <c r="B25" s="33" t="s">
        <v>45</v>
      </c>
      <c r="C25" s="34">
        <v>56565.463239999997</v>
      </c>
      <c r="D25" s="34">
        <v>3.8899999999999998E-3</v>
      </c>
      <c r="E25">
        <f t="shared" si="0"/>
        <v>5485.4923114470776</v>
      </c>
      <c r="F25">
        <f t="shared" si="1"/>
        <v>5485.5</v>
      </c>
      <c r="G25">
        <f t="shared" si="2"/>
        <v>-1.1750500008929521E-2</v>
      </c>
      <c r="H25">
        <f t="shared" si="3"/>
        <v>-1.1750500008929521E-2</v>
      </c>
      <c r="O25">
        <f t="shared" ca="1" si="4"/>
        <v>-3.8495700463491793E-3</v>
      </c>
      <c r="P25">
        <f t="shared" ca="1" si="5"/>
        <v>-1.1514296319792339E-2</v>
      </c>
      <c r="Q25" s="2">
        <f t="shared" si="6"/>
        <v>41546.963239999997</v>
      </c>
      <c r="S25">
        <f>G25</f>
        <v>-1.1750500008929521E-2</v>
      </c>
    </row>
    <row r="26" spans="1:19" x14ac:dyDescent="0.2">
      <c r="A26" s="34" t="s">
        <v>44</v>
      </c>
      <c r="B26" s="33" t="s">
        <v>42</v>
      </c>
      <c r="C26" s="34">
        <v>56584.580699999999</v>
      </c>
      <c r="D26" s="34">
        <v>1.1299999999999999E-3</v>
      </c>
      <c r="E26">
        <f t="shared" si="0"/>
        <v>5498.0011921657278</v>
      </c>
      <c r="F26">
        <f t="shared" si="1"/>
        <v>5498</v>
      </c>
      <c r="G26">
        <f t="shared" si="2"/>
        <v>1.82199999835575E-3</v>
      </c>
      <c r="H26">
        <f t="shared" si="3"/>
        <v>1.82199999835575E-3</v>
      </c>
      <c r="O26">
        <f t="shared" ca="1" si="4"/>
        <v>-3.8607168532869799E-3</v>
      </c>
      <c r="P26">
        <f t="shared" ca="1" si="5"/>
        <v>-1.1819898610090168E-2</v>
      </c>
      <c r="Q26" s="2">
        <f t="shared" si="6"/>
        <v>41566.080699999999</v>
      </c>
      <c r="R26">
        <f t="shared" si="7"/>
        <v>1.82199999835575E-3</v>
      </c>
    </row>
    <row r="27" spans="1:19" x14ac:dyDescent="0.2">
      <c r="A27" s="34" t="s">
        <v>44</v>
      </c>
      <c r="B27" s="33" t="s">
        <v>45</v>
      </c>
      <c r="C27" s="34">
        <v>56597.557809999998</v>
      </c>
      <c r="D27" s="34">
        <v>5.9000000000000003E-4</v>
      </c>
      <c r="E27">
        <f t="shared" si="0"/>
        <v>5506.4923369654443</v>
      </c>
      <c r="F27">
        <f t="shared" si="1"/>
        <v>5506.5</v>
      </c>
      <c r="G27">
        <f t="shared" si="2"/>
        <v>-1.1711500003002584E-2</v>
      </c>
      <c r="H27">
        <f t="shared" si="3"/>
        <v>-1.1711500003002584E-2</v>
      </c>
      <c r="O27">
        <f t="shared" ca="1" si="4"/>
        <v>-3.8682966820046843E-3</v>
      </c>
      <c r="P27">
        <f t="shared" ca="1" si="5"/>
        <v>-1.2027708167492657E-2</v>
      </c>
      <c r="Q27" s="2">
        <f t="shared" si="6"/>
        <v>41579.057809999998</v>
      </c>
      <c r="S27">
        <f>G27</f>
        <v>-1.1711500003002584E-2</v>
      </c>
    </row>
    <row r="28" spans="1:19" x14ac:dyDescent="0.2">
      <c r="A28" s="34" t="s">
        <v>44</v>
      </c>
      <c r="B28" s="33" t="s">
        <v>42</v>
      </c>
      <c r="C28" s="34">
        <v>56624.315040000001</v>
      </c>
      <c r="D28" s="34">
        <v>5.2999999999999998E-4</v>
      </c>
      <c r="E28">
        <f t="shared" si="0"/>
        <v>5524.000049728098</v>
      </c>
      <c r="F28">
        <f t="shared" si="1"/>
        <v>5524</v>
      </c>
      <c r="G28">
        <f t="shared" si="2"/>
        <v>7.599999662488699E-5</v>
      </c>
      <c r="H28">
        <f t="shared" si="3"/>
        <v>7.599999662488699E-5</v>
      </c>
      <c r="O28">
        <f t="shared" ca="1" si="4"/>
        <v>-3.8839022117176047E-3</v>
      </c>
      <c r="P28">
        <f t="shared" ca="1" si="5"/>
        <v>-1.2455551373909607E-2</v>
      </c>
      <c r="Q28" s="2">
        <f t="shared" si="6"/>
        <v>41605.815040000001</v>
      </c>
      <c r="R28">
        <f t="shared" si="7"/>
        <v>7.599999662488699E-5</v>
      </c>
    </row>
    <row r="29" spans="1:19" x14ac:dyDescent="0.2">
      <c r="A29" s="34" t="s">
        <v>44</v>
      </c>
      <c r="B29" s="33" t="s">
        <v>45</v>
      </c>
      <c r="C29" s="34">
        <v>56692.311179999997</v>
      </c>
      <c r="D29" s="34">
        <v>3.8999999999999999E-4</v>
      </c>
      <c r="E29">
        <f t="shared" si="0"/>
        <v>5568.4910859111751</v>
      </c>
      <c r="F29">
        <f t="shared" si="1"/>
        <v>5568.5</v>
      </c>
      <c r="G29">
        <f t="shared" si="2"/>
        <v>-1.3623500002722722E-2</v>
      </c>
      <c r="H29">
        <f t="shared" si="3"/>
        <v>-1.3623500002722722E-2</v>
      </c>
      <c r="O29">
        <f t="shared" ca="1" si="4"/>
        <v>-3.9235848444161732E-3</v>
      </c>
      <c r="P29">
        <f t="shared" ca="1" si="5"/>
        <v>-1.3543495527369803E-2</v>
      </c>
      <c r="Q29" s="2">
        <f t="shared" si="6"/>
        <v>41673.811179999997</v>
      </c>
      <c r="S29">
        <f>G29</f>
        <v>-1.3623500002722722E-2</v>
      </c>
    </row>
    <row r="30" spans="1:19" x14ac:dyDescent="0.2">
      <c r="A30" s="41" t="s">
        <v>0</v>
      </c>
      <c r="B30" s="42" t="s">
        <v>42</v>
      </c>
      <c r="C30" s="43">
        <v>57027.7762</v>
      </c>
      <c r="D30" s="43">
        <v>5.9999999999999995E-4</v>
      </c>
      <c r="E30">
        <f>+(C30-C$7)/C$8</f>
        <v>5787.9915802477362</v>
      </c>
      <c r="F30">
        <f t="shared" si="1"/>
        <v>5788</v>
      </c>
      <c r="G30">
        <f>+C30-(C$7+F30*C$8)</f>
        <v>-1.2867999997979496E-2</v>
      </c>
      <c r="J30">
        <f>+G30</f>
        <v>-1.2867999997979496E-2</v>
      </c>
      <c r="O30">
        <f ca="1">+C$11+C$12*$F30</f>
        <v>-4.1193227742439466E-3</v>
      </c>
      <c r="P30">
        <f ca="1">+D$11+D$12*$F30</f>
        <v>-1.8909871744999363E-2</v>
      </c>
      <c r="Q30" s="2">
        <f>+C30-15018.5</f>
        <v>42009.2762</v>
      </c>
      <c r="R30">
        <f>G30</f>
        <v>-1.2867999997979496E-2</v>
      </c>
    </row>
    <row r="31" spans="1:19" x14ac:dyDescent="0.2">
      <c r="A31" s="13"/>
      <c r="B31" s="14"/>
      <c r="C31" s="11"/>
      <c r="D31" s="11"/>
      <c r="Q31" s="2"/>
    </row>
    <row r="32" spans="1:19" x14ac:dyDescent="0.2">
      <c r="A32" s="13"/>
      <c r="B32" s="14"/>
      <c r="C32" s="11"/>
      <c r="D32" s="11"/>
      <c r="Q32" s="2"/>
    </row>
    <row r="33" spans="1:17" x14ac:dyDescent="0.2">
      <c r="A33" s="15"/>
      <c r="B33" s="10"/>
      <c r="C33" s="11"/>
      <c r="D33" s="12"/>
      <c r="Q33" s="2"/>
    </row>
    <row r="34" spans="1:17" x14ac:dyDescent="0.2">
      <c r="A34" s="15"/>
      <c r="B34" s="10"/>
      <c r="C34" s="11"/>
      <c r="D34" s="12"/>
      <c r="Q34" s="2"/>
    </row>
    <row r="35" spans="1:17" x14ac:dyDescent="0.2">
      <c r="A35" s="15"/>
      <c r="B35" s="10"/>
      <c r="C35" s="11"/>
      <c r="D35" s="12"/>
      <c r="Q35" s="2"/>
    </row>
  </sheetData>
  <phoneticPr fontId="8" type="noConversion"/>
  <hyperlinks>
    <hyperlink ref="H64620" r:id="rId1" display="http://vsolj.cetus-net.org/bulletin.html"/>
    <hyperlink ref="H64613" r:id="rId2" display="http://vsolj.cetus-net.org/bulletin.html"/>
    <hyperlink ref="AP2110" r:id="rId3" display="http://cdsbib.u-strasbg.fr/cgi-bin/cdsbib?1990RMxAA..21..381G"/>
    <hyperlink ref="AP2113" r:id="rId4" display="http://cdsbib.u-strasbg.fr/cgi-bin/cdsbib?1990RMxAA..21..381G"/>
    <hyperlink ref="AP2111" r:id="rId5" display="http://cdsbib.u-strasbg.fr/cgi-bin/cdsbib?1990RMxAA..21..381G"/>
    <hyperlink ref="AP2089" r:id="rId6" display="http://cdsbib.u-strasbg.fr/cgi-bin/cdsbib?1990RMxAA..21..381G"/>
    <hyperlink ref="I64620" r:id="rId7" display="http://vsolj.cetus-net.org/bulletin.html"/>
    <hyperlink ref="AQ2223" r:id="rId8" display="http://cdsbib.u-strasbg.fr/cgi-bin/cdsbib?1990RMxAA..21..381G"/>
    <hyperlink ref="AQ492" r:id="rId9" display="http://cdsbib.u-strasbg.fr/cgi-bin/cdsbib?1990RMxAA..21..381G"/>
    <hyperlink ref="AQ2224" r:id="rId10" display="http://cdsbib.u-strasbg.fr/cgi-bin/cdsbib?1990RMxAA..21..381G"/>
    <hyperlink ref="H64617" r:id="rId11" display="https://www.aavso.org/ejaavso"/>
  </hyperlinks>
  <pageMargins left="0.75" right="0.75" top="1" bottom="1" header="0.5" footer="0.5"/>
  <headerFooter alignWithMargins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2024-01-15T03:11:07Z</dcterms:modified>
</cp:coreProperties>
</file>