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034C91B-5E45-4AF0-8353-5AB11A7D108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D9" i="1" l="1"/>
  <c r="C9" i="1"/>
  <c r="Q24" i="1"/>
  <c r="E23" i="1"/>
  <c r="F23" i="1"/>
  <c r="Q22" i="1"/>
  <c r="Q23" i="1"/>
  <c r="C7" i="1"/>
  <c r="E24" i="1"/>
  <c r="F24" i="1"/>
  <c r="C8" i="1"/>
  <c r="F16" i="1"/>
  <c r="C17" i="1"/>
  <c r="Q21" i="1"/>
  <c r="E22" i="1"/>
  <c r="F22" i="1"/>
  <c r="G22" i="1"/>
  <c r="K22" i="1"/>
  <c r="G24" i="1"/>
  <c r="K24" i="1"/>
  <c r="E21" i="1"/>
  <c r="F21" i="1"/>
  <c r="G21" i="1"/>
  <c r="G23" i="1"/>
  <c r="K23" i="1"/>
  <c r="I21" i="1"/>
  <c r="C11" i="1"/>
  <c r="C12" i="1"/>
  <c r="C16" i="1" l="1"/>
  <c r="D18" i="1" s="1"/>
  <c r="O23" i="1"/>
  <c r="O24" i="1"/>
  <c r="O22" i="1"/>
  <c r="C15" i="1"/>
  <c r="F18" i="1" s="1"/>
  <c r="O21" i="1"/>
  <c r="F17" i="1"/>
  <c r="C18" i="1" l="1"/>
  <c r="F19" i="1"/>
</calcChain>
</file>

<file path=xl/sharedStrings.xml><?xml version="1.0" encoding="utf-8"?>
<sst xmlns="http://schemas.openxmlformats.org/spreadsheetml/2006/main" count="50" uniqueCount="47">
  <si>
    <t>PE</t>
  </si>
  <si>
    <t>IBVS 6196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</si>
  <si>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</si>
  <si>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</si>
  <si>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</si>
  <si>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</si>
  <si>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</si>
  <si>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</si>
  <si>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</si>
  <si>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</si>
  <si>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</si>
  <si>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</si>
  <si>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</si>
  <si>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</si>
  <si>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</si>
  <si>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</si>
  <si>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</si>
  <si>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</si>
  <si>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</si>
  <si>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</si>
  <si>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</si>
  <si>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</si>
  <si>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</si>
  <si>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</si>
  <si>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</si>
  <si>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</si>
  <si>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</si>
  <si>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</si>
  <si>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</si>
  <si>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</si>
  <si>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</si>
  <si>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</si>
  <si>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</si>
  <si>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</si>
  <si>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</si>
  <si>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</si>
  <si>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</si>
  <si>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</si>
  <si>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</si>
  <si>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</si>
  <si>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</si>
  <si>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IBVS 6011</t>
  </si>
  <si>
    <t>I</t>
  </si>
  <si>
    <t>EA</t>
  </si>
  <si>
    <t>IBVS 6033</t>
  </si>
  <si>
    <t>vis</t>
  </si>
  <si>
    <t>V0594 Aur / GSC 2898-2778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</si>
</sst>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2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6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4" applyNumberFormat="0" applyFill="0" applyAlignment="0" applyProtection="0"/>
    <xf numFmtId="0" fontId="26" fillId="22" borderId="0" applyNumberFormat="0" applyBorder="0" applyAlignment="0" applyProtection="0"/>
    <xf numFmtId="0" fontId="5" fillId="0" borderId="0"/>
    <xf numFmtId="0" fontId="20" fillId="23" borderId="5" applyNumberFormat="0" applyFont="0" applyAlignment="0" applyProtection="0"/>
    <xf numFmtId="0" fontId="27" fillId="20" borderId="6" applyNumberFormat="0" applyAlignment="0" applyProtection="0"/>
    <xf numFmtId="0" fontId="28" fillId="0" borderId="0" applyNumberFormat="0" applyFill="0" applyBorder="0" applyAlignment="0" applyProtection="0"/>
    <xf numFmtId="0" fontId="5" fillId="0" borderId="7" applyNumberFormat="0" applyFont="0" applyFill="0" applyAlignment="0" applyProtection="0"/>
    <xf numFmtId="0" fontId="29" fillId="0" borderId="0" applyNumberFormat="0" applyFill="0" applyBorder="0" applyAlignment="0" applyProtection="0"/>
  </cellStyleXfs>
  <cellXfs count="37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left" wrapText="1"/>
    </xf>
    <xf numFmtId="0" fontId="30" fillId="0" borderId="0" xfId="41" applyFont="1" applyAlignment="1">
      <alignment wrapText="1"/>
    </xf>
    <xf numFmtId="0" fontId="30" fillId="0" borderId="0" xfId="41" applyFont="1" applyAlignment="1">
      <alignment horizontal="center" wrapText="1"/>
    </xf>
    <xf numFmtId="0" fontId="30" fillId="0" borderId="0" xfId="41" applyFont="1" applyAlignment="1">
      <alignment horizontal="left" wrapText="1"/>
    </xf>
    <xf numFmtId="0" fontId="30" fillId="0" borderId="0" xfId="41" applyNumberFormat="1" applyFont="1" applyAlignment="1">
      <alignment horizontal="left" wrapText="1"/>
    </xf>
    <xf numFmtId="0" fontId="31" fillId="0" borderId="0" xfId="0" applyFont="1" applyAlignment="1"/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V0594 Aur - O-C Diagr.</a:t>
            </a:r>
          </a:p>
        </c:rich>
      </c:tx>
      <c:layout>
        <c:manualLayout>
          <c:xMode val="edge"/>
          <c:yMode val="edge"/>
          <c:x val="0.3852573018080667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56467315716272"/>
          <c:y val="0.14035127795846455"/>
          <c:w val="0.8344923504867871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2.3E-3</c:v>
                  </c:pt>
                  <c:pt idx="2">
                    <c:v>2.3E-3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2.3E-3</c:v>
                  </c:pt>
                  <c:pt idx="2">
                    <c:v>2.3E-3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3046</c:v>
                </c:pt>
                <c:pt idx="2">
                  <c:v>3065</c:v>
                </c:pt>
                <c:pt idx="3">
                  <c:v>4049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00F-42A7-A02F-C5860D9A691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2.3E-3</c:v>
                  </c:pt>
                  <c:pt idx="2">
                    <c:v>2.3E-3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2.3E-3</c:v>
                  </c:pt>
                  <c:pt idx="2">
                    <c:v>2.3E-3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3046</c:v>
                </c:pt>
                <c:pt idx="2">
                  <c:v>3065</c:v>
                </c:pt>
                <c:pt idx="3">
                  <c:v>4049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00F-42A7-A02F-C5860D9A691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2.3E-3</c:v>
                  </c:pt>
                  <c:pt idx="2">
                    <c:v>2.3E-3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2.3E-3</c:v>
                  </c:pt>
                  <c:pt idx="2">
                    <c:v>2.3E-3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3046</c:v>
                </c:pt>
                <c:pt idx="2">
                  <c:v>3065</c:v>
                </c:pt>
                <c:pt idx="3">
                  <c:v>4049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00F-42A7-A02F-C5860D9A691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2.3E-3</c:v>
                  </c:pt>
                  <c:pt idx="2">
                    <c:v>2.3E-3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2.3E-3</c:v>
                  </c:pt>
                  <c:pt idx="2">
                    <c:v>2.3E-3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3046</c:v>
                </c:pt>
                <c:pt idx="2">
                  <c:v>3065</c:v>
                </c:pt>
                <c:pt idx="3">
                  <c:v>4049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-9.6299999997427221E-2</c:v>
                </c:pt>
                <c:pt idx="2">
                  <c:v>-9.6499999999650754E-2</c:v>
                </c:pt>
                <c:pt idx="3">
                  <c:v>-0.12889999999606516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00F-42A7-A02F-C5860D9A691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2.3E-3</c:v>
                  </c:pt>
                  <c:pt idx="2">
                    <c:v>2.3E-3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2.3E-3</c:v>
                  </c:pt>
                  <c:pt idx="2">
                    <c:v>2.3E-3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3046</c:v>
                </c:pt>
                <c:pt idx="2">
                  <c:v>3065</c:v>
                </c:pt>
                <c:pt idx="3">
                  <c:v>4049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00F-42A7-A02F-C5860D9A691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2.3E-3</c:v>
                  </c:pt>
                  <c:pt idx="2">
                    <c:v>2.3E-3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2.3E-3</c:v>
                  </c:pt>
                  <c:pt idx="2">
                    <c:v>2.3E-3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3046</c:v>
                </c:pt>
                <c:pt idx="2">
                  <c:v>3065</c:v>
                </c:pt>
                <c:pt idx="3">
                  <c:v>4049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00F-42A7-A02F-C5860D9A691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2.3E-3</c:v>
                  </c:pt>
                  <c:pt idx="2">
                    <c:v>2.3E-3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2.3E-3</c:v>
                  </c:pt>
                  <c:pt idx="2">
                    <c:v>2.3E-3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3046</c:v>
                </c:pt>
                <c:pt idx="2">
                  <c:v>3065</c:v>
                </c:pt>
                <c:pt idx="3">
                  <c:v>4049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00F-42A7-A02F-C5860D9A691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3046</c:v>
                </c:pt>
                <c:pt idx="2">
                  <c:v>3065</c:v>
                </c:pt>
                <c:pt idx="3">
                  <c:v>4049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1.8833112718948108E-4</c:v>
                </c:pt>
                <c:pt idx="1">
                  <c:v>-9.6484191159502519E-2</c:v>
                </c:pt>
                <c:pt idx="2">
                  <c:v>-9.7087204266346622E-2</c:v>
                </c:pt>
                <c:pt idx="3">
                  <c:v>-0.12831693569448349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00F-42A7-A02F-C5860D9A6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770304"/>
        <c:axId val="1"/>
      </c:scatterChart>
      <c:valAx>
        <c:axId val="681770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12100139082063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17703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7955493741307369"/>
          <c:y val="0.92397937099967764"/>
          <c:w val="0.5813630041724617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628650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55F30A8-9B62-E723-6FA1-65C0F74E33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36" t="s">
        <v>46</v>
      </c>
    </row>
    <row r="2" spans="1:6" x14ac:dyDescent="0.2">
      <c r="A2" t="s">
        <v>28</v>
      </c>
      <c r="B2" t="s">
        <v>43</v>
      </c>
      <c r="D2" s="2"/>
    </row>
    <row r="3" spans="1:6" ht="13.5" thickBot="1" x14ac:dyDescent="0.25"/>
    <row r="4" spans="1:6" ht="14.25" thickTop="1" thickBot="1" x14ac:dyDescent="0.25">
      <c r="A4" s="4" t="s">
        <v>4</v>
      </c>
      <c r="C4" s="7">
        <v>51527.898999999998</v>
      </c>
      <c r="D4" s="8">
        <v>1.4368000000000001</v>
      </c>
    </row>
    <row r="5" spans="1:6" ht="13.5" thickTop="1" x14ac:dyDescent="0.2">
      <c r="A5" s="10" t="s">
        <v>33</v>
      </c>
      <c r="B5" s="11"/>
      <c r="C5" s="12">
        <v>-9.5</v>
      </c>
      <c r="D5" s="11" t="s">
        <v>34</v>
      </c>
    </row>
    <row r="6" spans="1:6" x14ac:dyDescent="0.2">
      <c r="A6" s="4" t="s">
        <v>5</v>
      </c>
    </row>
    <row r="7" spans="1:6" x14ac:dyDescent="0.2">
      <c r="A7" t="s">
        <v>6</v>
      </c>
      <c r="C7">
        <f>+C4</f>
        <v>51527.898999999998</v>
      </c>
    </row>
    <row r="8" spans="1:6" x14ac:dyDescent="0.2">
      <c r="A8" t="s">
        <v>7</v>
      </c>
      <c r="C8">
        <f>+D4</f>
        <v>1.4368000000000001</v>
      </c>
    </row>
    <row r="9" spans="1:6" x14ac:dyDescent="0.2">
      <c r="A9" s="25" t="s">
        <v>37</v>
      </c>
      <c r="B9" s="26">
        <v>21</v>
      </c>
      <c r="C9" s="23" t="str">
        <f>"F"&amp;B9</f>
        <v>F21</v>
      </c>
      <c r="D9" s="24" t="str">
        <f>"G"&amp;B9</f>
        <v>G21</v>
      </c>
    </row>
    <row r="10" spans="1:6" ht="13.5" thickBot="1" x14ac:dyDescent="0.25">
      <c r="A10" s="11"/>
      <c r="B10" s="11"/>
      <c r="C10" s="3" t="s">
        <v>24</v>
      </c>
      <c r="D10" s="3" t="s">
        <v>25</v>
      </c>
      <c r="E10" s="11"/>
    </row>
    <row r="11" spans="1:6" x14ac:dyDescent="0.2">
      <c r="A11" s="11" t="s">
        <v>20</v>
      </c>
      <c r="B11" s="11"/>
      <c r="C11" s="22">
        <f ca="1">INTERCEPT(INDIRECT($D$9):G992,INDIRECT($C$9):F992)</f>
        <v>1.8833112718948108E-4</v>
      </c>
      <c r="D11" s="2"/>
      <c r="E11" s="11"/>
    </row>
    <row r="12" spans="1:6" x14ac:dyDescent="0.2">
      <c r="A12" s="11" t="s">
        <v>21</v>
      </c>
      <c r="B12" s="11"/>
      <c r="C12" s="22">
        <f ca="1">SLOPE(INDIRECT($D$9):G992,INDIRECT($C$9):F992)</f>
        <v>-3.1737531939163491E-5</v>
      </c>
      <c r="D12" s="2"/>
      <c r="E12" s="11"/>
    </row>
    <row r="13" spans="1:6" x14ac:dyDescent="0.2">
      <c r="A13" s="11" t="s">
        <v>23</v>
      </c>
      <c r="B13" s="11"/>
      <c r="C13" s="2" t="s">
        <v>18</v>
      </c>
    </row>
    <row r="14" spans="1:6" x14ac:dyDescent="0.2">
      <c r="A14" s="11"/>
      <c r="B14" s="11"/>
      <c r="C14" s="11"/>
    </row>
    <row r="15" spans="1:6" x14ac:dyDescent="0.2">
      <c r="A15" s="13" t="s">
        <v>22</v>
      </c>
      <c r="B15" s="11"/>
      <c r="C15" s="14">
        <f ca="1">(C7+C11)+(C8+C12)*INT(MAX(F21:F3533))</f>
        <v>57345.373883064305</v>
      </c>
      <c r="E15" s="15" t="s">
        <v>38</v>
      </c>
      <c r="F15" s="12">
        <v>1</v>
      </c>
    </row>
    <row r="16" spans="1:6" x14ac:dyDescent="0.2">
      <c r="A16" s="17" t="s">
        <v>8</v>
      </c>
      <c r="B16" s="11"/>
      <c r="C16" s="18">
        <f ca="1">+C8+C12</f>
        <v>1.4367682624680609</v>
      </c>
      <c r="E16" s="15" t="s">
        <v>35</v>
      </c>
      <c r="F16" s="16">
        <f ca="1">NOW()+15018.5+$C$5/24</f>
        <v>60324.682880208333</v>
      </c>
    </row>
    <row r="17" spans="1:17" ht="13.5" thickBot="1" x14ac:dyDescent="0.25">
      <c r="A17" s="15" t="s">
        <v>32</v>
      </c>
      <c r="B17" s="11"/>
      <c r="C17" s="11">
        <f>COUNT(C21:C2191)</f>
        <v>4</v>
      </c>
      <c r="E17" s="15" t="s">
        <v>39</v>
      </c>
      <c r="F17" s="16">
        <f ca="1">ROUND(2*(F16-$C$7)/$C$8,0)/2+F15</f>
        <v>6123.5</v>
      </c>
    </row>
    <row r="18" spans="1:17" ht="14.25" thickTop="1" thickBot="1" x14ac:dyDescent="0.25">
      <c r="A18" s="17" t="s">
        <v>9</v>
      </c>
      <c r="B18" s="11"/>
      <c r="C18" s="20">
        <f ca="1">+C15</f>
        <v>57345.373883064305</v>
      </c>
      <c r="D18" s="21">
        <f ca="1">+C16</f>
        <v>1.4367682624680609</v>
      </c>
      <c r="E18" s="15" t="s">
        <v>40</v>
      </c>
      <c r="F18" s="24">
        <f ca="1">ROUND(2*(F16-$C$15)/$C$16,0)/2+F15</f>
        <v>2074.5</v>
      </c>
    </row>
    <row r="19" spans="1:17" ht="13.5" thickTop="1" x14ac:dyDescent="0.2">
      <c r="E19" s="15" t="s">
        <v>36</v>
      </c>
      <c r="F19" s="19">
        <f ca="1">+$C$15+$C$16*F18-15018.5-$C$5/24</f>
        <v>45307.845476887633</v>
      </c>
    </row>
    <row r="20" spans="1:17" ht="13.5" thickBot="1" x14ac:dyDescent="0.25">
      <c r="A20" s="3" t="s">
        <v>10</v>
      </c>
      <c r="B20" s="3" t="s">
        <v>11</v>
      </c>
      <c r="C20" s="3" t="s">
        <v>12</v>
      </c>
      <c r="D20" s="3" t="s">
        <v>17</v>
      </c>
      <c r="E20" s="3" t="s">
        <v>13</v>
      </c>
      <c r="F20" s="3" t="s">
        <v>14</v>
      </c>
      <c r="G20" s="3" t="s">
        <v>15</v>
      </c>
      <c r="H20" s="6" t="s">
        <v>3</v>
      </c>
      <c r="I20" s="6" t="s">
        <v>45</v>
      </c>
      <c r="J20" s="6" t="s">
        <v>0</v>
      </c>
      <c r="K20" s="6" t="s">
        <v>2</v>
      </c>
      <c r="L20" s="6" t="s">
        <v>29</v>
      </c>
      <c r="M20" s="6" t="s">
        <v>30</v>
      </c>
      <c r="N20" s="6" t="s">
        <v>31</v>
      </c>
      <c r="O20" s="6" t="s">
        <v>27</v>
      </c>
      <c r="P20" s="5" t="s">
        <v>26</v>
      </c>
      <c r="Q20" s="3" t="s">
        <v>19</v>
      </c>
    </row>
    <row r="21" spans="1:17" x14ac:dyDescent="0.2">
      <c r="A21" t="s">
        <v>16</v>
      </c>
      <c r="C21" s="9">
        <v>51527.898999999998</v>
      </c>
      <c r="D21" s="9" t="s">
        <v>18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1.8833112718948108E-4</v>
      </c>
      <c r="Q21" s="1">
        <f>+C21-15018.5</f>
        <v>36509.398999999998</v>
      </c>
    </row>
    <row r="22" spans="1:17" x14ac:dyDescent="0.2">
      <c r="A22" s="29" t="s">
        <v>44</v>
      </c>
      <c r="B22" s="30" t="s">
        <v>42</v>
      </c>
      <c r="C22" s="31">
        <v>55904.2955</v>
      </c>
      <c r="D22" s="31">
        <v>2.3E-3</v>
      </c>
      <c r="E22">
        <f>+(C22-C$7)/C$8</f>
        <v>3045.932976057908</v>
      </c>
      <c r="F22">
        <f>ROUND(2*E22,0)/2</f>
        <v>3046</v>
      </c>
      <c r="G22">
        <f>+C22-(C$7+F22*C$8)</f>
        <v>-9.6299999997427221E-2</v>
      </c>
      <c r="K22">
        <f>+G22</f>
        <v>-9.6299999997427221E-2</v>
      </c>
      <c r="O22">
        <f ca="1">+C$11+C$12*$F22</f>
        <v>-9.6484191159502519E-2</v>
      </c>
      <c r="Q22" s="1">
        <f>+C22-15018.5</f>
        <v>40885.7955</v>
      </c>
    </row>
    <row r="23" spans="1:17" x14ac:dyDescent="0.2">
      <c r="A23" s="27" t="s">
        <v>41</v>
      </c>
      <c r="B23" s="28" t="s">
        <v>42</v>
      </c>
      <c r="C23" s="27">
        <v>55931.594499999999</v>
      </c>
      <c r="D23" s="27">
        <v>2.3E-3</v>
      </c>
      <c r="E23">
        <f>+(C23-C$7)/C$8</f>
        <v>3064.9328368596894</v>
      </c>
      <c r="F23">
        <f>ROUND(2*E23,0)/2</f>
        <v>3065</v>
      </c>
      <c r="G23">
        <f>+C23-(C$7+F23*C$8)</f>
        <v>-9.6499999999650754E-2</v>
      </c>
      <c r="K23">
        <f>+G23</f>
        <v>-9.6499999999650754E-2</v>
      </c>
      <c r="O23">
        <f ca="1">+C$11+C$12*$F23</f>
        <v>-9.7087204266346622E-2</v>
      </c>
      <c r="Q23" s="1">
        <f>+C23-15018.5</f>
        <v>40913.094499999999</v>
      </c>
    </row>
    <row r="24" spans="1:17" x14ac:dyDescent="0.2">
      <c r="A24" s="32" t="s">
        <v>1</v>
      </c>
      <c r="B24" s="33" t="s">
        <v>42</v>
      </c>
      <c r="C24" s="34">
        <v>57345.373299999999</v>
      </c>
      <c r="D24" s="35">
        <v>5.0000000000000001E-4</v>
      </c>
      <c r="E24">
        <f>+(C24-C$7)/C$8</f>
        <v>4048.9102867483307</v>
      </c>
      <c r="F24">
        <f>ROUND(2*E24,0)/2</f>
        <v>4049</v>
      </c>
      <c r="G24">
        <f>+C24-(C$7+F24*C$8)</f>
        <v>-0.12889999999606516</v>
      </c>
      <c r="K24">
        <f>+G24</f>
        <v>-0.12889999999606516</v>
      </c>
      <c r="O24">
        <f ca="1">+C$11+C$12*$F24</f>
        <v>-0.12831693569448349</v>
      </c>
      <c r="Q24" s="1">
        <f>+C24-15018.5</f>
        <v>42326.873299999999</v>
      </c>
    </row>
    <row r="25" spans="1:17" x14ac:dyDescent="0.2">
      <c r="C25" s="9"/>
      <c r="D25" s="9"/>
      <c r="Q25" s="1"/>
    </row>
    <row r="26" spans="1:17" x14ac:dyDescent="0.2">
      <c r="C26" s="9"/>
      <c r="D26" s="9"/>
      <c r="Q26" s="1"/>
    </row>
    <row r="27" spans="1:17" x14ac:dyDescent="0.2">
      <c r="C27" s="9"/>
      <c r="D27" s="9"/>
      <c r="Q27" s="1"/>
    </row>
    <row r="28" spans="1:17" x14ac:dyDescent="0.2">
      <c r="C28" s="9"/>
      <c r="D28" s="9"/>
      <c r="Q28" s="1"/>
    </row>
    <row r="29" spans="1:17" x14ac:dyDescent="0.2">
      <c r="C29" s="9"/>
      <c r="D29" s="9"/>
      <c r="Q29" s="1"/>
    </row>
    <row r="30" spans="1:17" x14ac:dyDescent="0.2">
      <c r="C30" s="9"/>
      <c r="D30" s="9"/>
      <c r="Q30" s="1"/>
    </row>
    <row r="31" spans="1:17" x14ac:dyDescent="0.2">
      <c r="C31" s="9"/>
      <c r="D31" s="9"/>
      <c r="Q31" s="1"/>
    </row>
    <row r="32" spans="1:17" x14ac:dyDescent="0.2">
      <c r="C32" s="9"/>
      <c r="D32" s="9"/>
      <c r="Q32" s="1"/>
    </row>
    <row r="33" spans="3:17" x14ac:dyDescent="0.2">
      <c r="C33" s="9"/>
      <c r="D33" s="9"/>
      <c r="Q33" s="1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hyperlinks>
    <hyperlink ref="H3104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2024-01-15T03:23:20Z</dcterms:modified>
</cp:coreProperties>
</file>