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D0F4171-EC98-4011-AA65-9E495BDA2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0" i="1"/>
  <c r="F40" i="1" s="1"/>
  <c r="G40" i="1" s="1"/>
  <c r="K40" i="1" s="1"/>
  <c r="Q40" i="1"/>
  <c r="Q41" i="1"/>
  <c r="E41" i="1"/>
  <c r="F41" i="1"/>
  <c r="G41" i="1" s="1"/>
  <c r="K41" i="1" s="1"/>
  <c r="E38" i="1"/>
  <c r="F38" i="1" s="1"/>
  <c r="G38" i="1" s="1"/>
  <c r="K38" i="1" s="1"/>
  <c r="Q38" i="1"/>
  <c r="E36" i="1"/>
  <c r="F36" i="1" s="1"/>
  <c r="G36" i="1" s="1"/>
  <c r="K36" i="1" s="1"/>
  <c r="E37" i="1"/>
  <c r="F37" i="1" s="1"/>
  <c r="G37" i="1" s="1"/>
  <c r="K37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/>
  <c r="G35" i="1" s="1"/>
  <c r="K35" i="1" s="1"/>
  <c r="E39" i="1"/>
  <c r="F39" i="1" s="1"/>
  <c r="G39" i="1" s="1"/>
  <c r="K39" i="1" s="1"/>
  <c r="Q36" i="1"/>
  <c r="Q37" i="1"/>
  <c r="Q39" i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Q32" i="1"/>
  <c r="Q33" i="1"/>
  <c r="Q34" i="1"/>
  <c r="Q35" i="1"/>
  <c r="C9" i="1"/>
  <c r="D9" i="1"/>
  <c r="Q24" i="1"/>
  <c r="Q31" i="1"/>
  <c r="E21" i="1"/>
  <c r="F21" i="1" s="1"/>
  <c r="G21" i="1" s="1"/>
  <c r="K21" i="1" s="1"/>
  <c r="E22" i="1"/>
  <c r="F22" i="1" s="1"/>
  <c r="G22" i="1" s="1"/>
  <c r="K22" i="1" s="1"/>
  <c r="F16" i="1"/>
  <c r="F17" i="1" s="1"/>
  <c r="Q25" i="1"/>
  <c r="Q26" i="1"/>
  <c r="Q27" i="1"/>
  <c r="Q28" i="1"/>
  <c r="Q29" i="1"/>
  <c r="Q30" i="1"/>
  <c r="C17" i="1"/>
  <c r="Q22" i="1"/>
  <c r="Q21" i="1"/>
  <c r="Q23" i="1"/>
  <c r="C12" i="1"/>
  <c r="C11" i="1"/>
  <c r="O42" i="1" l="1"/>
  <c r="O40" i="1"/>
  <c r="C16" i="1"/>
  <c r="D18" i="1" s="1"/>
  <c r="O36" i="1"/>
  <c r="O22" i="1"/>
  <c r="O35" i="1"/>
  <c r="O32" i="1"/>
  <c r="O33" i="1"/>
  <c r="O24" i="1"/>
  <c r="O23" i="1"/>
  <c r="C15" i="1"/>
  <c r="F18" i="1" s="1"/>
  <c r="O26" i="1"/>
  <c r="O37" i="1"/>
  <c r="O28" i="1"/>
  <c r="O34" i="1"/>
  <c r="O38" i="1"/>
  <c r="O29" i="1"/>
  <c r="O31" i="1"/>
  <c r="O30" i="1"/>
  <c r="O21" i="1"/>
  <c r="O41" i="1"/>
  <c r="O39" i="1"/>
  <c r="O25" i="1"/>
  <c r="O27" i="1"/>
  <c r="C18" i="1" l="1"/>
  <c r="F19" i="1"/>
</calcChain>
</file>

<file path=xl/sharedStrings.xml><?xml version="1.0" encoding="utf-8"?>
<sst xmlns="http://schemas.openxmlformats.org/spreadsheetml/2006/main" count="85" uniqueCount="61">
  <si>
    <t>JAVSO..47..105</t>
  </si>
  <si>
    <t>VSB-063</t>
  </si>
  <si>
    <t>V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</si>
  <si>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</si>
  <si>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</si>
  <si>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</si>
  <si>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</si>
  <si>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</si>
  <si>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</si>
  <si>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</si>
  <si>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</si>
  <si>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</si>
  <si>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</si>
  <si>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</si>
  <si>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</si>
  <si>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</si>
  <si>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</si>
  <si>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</si>
  <si>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</si>
  <si>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</si>
  <si>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</si>
  <si>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</si>
  <si>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</si>
  <si>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</si>
  <si>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</si>
  <si>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</si>
  <si>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</si>
  <si>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</si>
  <si>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</si>
  <si>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</si>
  <si>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</si>
  <si>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</si>
  <si>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I</t>
  </si>
  <si>
    <t>II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</si>
  <si>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</si>
  <si>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</si>
  <si>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</si>
  <si>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</si>
  <si>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</si>
  <si>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</si>
  <si>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not avail.</t>
  </si>
  <si>
    <t xml:space="preserve">DN Boo / GSC 00906-00521  </t>
  </si>
  <si>
    <t>Senavci, et al. 2007</t>
  </si>
  <si>
    <t>EW</t>
  </si>
  <si>
    <t>S6</t>
  </si>
  <si>
    <t>Start of linear fit &gt;&gt;&gt;&gt;&gt;&gt;&gt;&gt;&gt;&gt;&gt;&gt;&gt;&gt;&gt;&gt;&gt;&gt;&gt;&gt;&gt;</t>
  </si>
  <si>
    <t>IBVS 5929</t>
  </si>
  <si>
    <t>IBVS 5990</t>
  </si>
  <si>
    <t>Add cycle</t>
  </si>
  <si>
    <t>Old Cycle</t>
  </si>
  <si>
    <t>IBVS 6018</t>
  </si>
  <si>
    <t>IBVS 6050</t>
  </si>
  <si>
    <t>vis</t>
  </si>
  <si>
    <t>OEJV 0179</t>
  </si>
  <si>
    <t>JAVSO..44…69</t>
  </si>
  <si>
    <t>JAVSO..45..121</t>
  </si>
  <si>
    <t>2020JAVSO..48….1</t>
  </si>
  <si>
    <t>JAVSO..48..256</t>
  </si>
  <si>
    <t>RHN 2021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</si>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</sst>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7" fillId="0" borderId="0" xfId="0" quotePrefix="1" applyFont="1" applyAlignment="1"/>
    <xf numFmtId="0" fontId="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8" fillId="0" borderId="0" xfId="41" applyAlignment="1">
      <alignment horizontal="left" vertical="center"/>
    </xf>
    <xf numFmtId="0" fontId="8" fillId="0" borderId="0" xfId="4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Boo - O-C Diagr.</a:t>
            </a:r>
          </a:p>
        </c:rich>
      </c:tx>
      <c:layout>
        <c:manualLayout>
          <c:xMode val="edge"/>
          <c:yMode val="edge"/>
          <c:x val="0.35338385333412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769252958613219"/>
          <c:w val="0.7725571000472678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2-4698-B16D-0E70A7AA77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2-4698-B16D-0E70A7AA77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2-4698-B16D-0E70A7AA77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3.1999999919207767E-4</c:v>
                </c:pt>
                <c:pt idx="1">
                  <c:v>0</c:v>
                </c:pt>
                <c:pt idx="2">
                  <c:v>-5.0720000072033145E-3</c:v>
                </c:pt>
                <c:pt idx="3">
                  <c:v>-1.1708000005455688E-2</c:v>
                </c:pt>
                <c:pt idx="4">
                  <c:v>-1.1171999998623505E-2</c:v>
                </c:pt>
                <c:pt idx="5">
                  <c:v>-1.2112000003980938E-2</c:v>
                </c:pt>
                <c:pt idx="6">
                  <c:v>-1.1295999996946193E-2</c:v>
                </c:pt>
                <c:pt idx="7">
                  <c:v>-1.2788000000000466E-2</c:v>
                </c:pt>
                <c:pt idx="8">
                  <c:v>-1.1480000001029111E-2</c:v>
                </c:pt>
                <c:pt idx="9">
                  <c:v>-1.2136000004829839E-2</c:v>
                </c:pt>
                <c:pt idx="10">
                  <c:v>-1.5684000005421694E-2</c:v>
                </c:pt>
                <c:pt idx="11">
                  <c:v>-2.367200000298908E-2</c:v>
                </c:pt>
                <c:pt idx="12">
                  <c:v>-1.8492000002879649E-2</c:v>
                </c:pt>
                <c:pt idx="13">
                  <c:v>-2.6855999996769242E-2</c:v>
                </c:pt>
                <c:pt idx="14">
                  <c:v>-2.7055999998992775E-2</c:v>
                </c:pt>
                <c:pt idx="15">
                  <c:v>-2.4239999998826534E-2</c:v>
                </c:pt>
                <c:pt idx="16">
                  <c:v>-3.2119999996211845E-2</c:v>
                </c:pt>
                <c:pt idx="17">
                  <c:v>-3.3111999997345265E-2</c:v>
                </c:pt>
                <c:pt idx="18">
                  <c:v>-3.2024000000092201E-2</c:v>
                </c:pt>
                <c:pt idx="19">
                  <c:v>8.9443999997456558E-2</c:v>
                </c:pt>
                <c:pt idx="20">
                  <c:v>-3.575999999884516E-2</c:v>
                </c:pt>
                <c:pt idx="21">
                  <c:v>-3.9583999998285435E-2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2-4698-B16D-0E70A7AA77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2-4698-B16D-0E70A7AA77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2-4698-B16D-0E70A7AA77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2-4698-B16D-0E70A7AA77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-2.5</c:v>
                </c:pt>
                <c:pt idx="1">
                  <c:v>0</c:v>
                </c:pt>
                <c:pt idx="2">
                  <c:v>3254</c:v>
                </c:pt>
                <c:pt idx="3">
                  <c:v>4918.5</c:v>
                </c:pt>
                <c:pt idx="4">
                  <c:v>4966.5</c:v>
                </c:pt>
                <c:pt idx="5">
                  <c:v>5009</c:v>
                </c:pt>
                <c:pt idx="6">
                  <c:v>5009.5</c:v>
                </c:pt>
                <c:pt idx="7">
                  <c:v>5016</c:v>
                </c:pt>
                <c:pt idx="8">
                  <c:v>5022.5</c:v>
                </c:pt>
                <c:pt idx="9">
                  <c:v>5027</c:v>
                </c:pt>
                <c:pt idx="10">
                  <c:v>5763</c:v>
                </c:pt>
                <c:pt idx="11">
                  <c:v>8001.5</c:v>
                </c:pt>
                <c:pt idx="12">
                  <c:v>8104</c:v>
                </c:pt>
                <c:pt idx="13">
                  <c:v>8292</c:v>
                </c:pt>
                <c:pt idx="14">
                  <c:v>9092</c:v>
                </c:pt>
                <c:pt idx="15">
                  <c:v>9605</c:v>
                </c:pt>
                <c:pt idx="16">
                  <c:v>10790</c:v>
                </c:pt>
                <c:pt idx="17">
                  <c:v>11534</c:v>
                </c:pt>
                <c:pt idx="18">
                  <c:v>11543</c:v>
                </c:pt>
                <c:pt idx="19">
                  <c:v>12942</c:v>
                </c:pt>
                <c:pt idx="20">
                  <c:v>13145</c:v>
                </c:pt>
                <c:pt idx="21">
                  <c:v>14838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-1.2657401964067453E-2</c:v>
                </c:pt>
                <c:pt idx="1">
                  <c:v>-1.2658232175445363E-2</c:v>
                </c:pt>
                <c:pt idx="2">
                  <c:v>-1.3738835304934416E-2</c:v>
                </c:pt>
                <c:pt idx="3">
                  <c:v>-1.4291590040347611E-2</c:v>
                </c:pt>
                <c:pt idx="4">
                  <c:v>-1.4307530098803502E-2</c:v>
                </c:pt>
                <c:pt idx="5">
                  <c:v>-1.432164369222799E-2</c:v>
                </c:pt>
                <c:pt idx="6">
                  <c:v>-1.4321809734503572E-2</c:v>
                </c:pt>
                <c:pt idx="7">
                  <c:v>-1.4323968284086141E-2</c:v>
                </c:pt>
                <c:pt idx="8">
                  <c:v>-1.432612683366871E-2</c:v>
                </c:pt>
                <c:pt idx="9">
                  <c:v>-1.4327621214148951E-2</c:v>
                </c:pt>
                <c:pt idx="10">
                  <c:v>-1.457203544380597E-2</c:v>
                </c:pt>
                <c:pt idx="11">
                  <c:v>-1.5315406711587546E-2</c:v>
                </c:pt>
                <c:pt idx="12">
                  <c:v>-1.5349445378081899E-2</c:v>
                </c:pt>
                <c:pt idx="13">
                  <c:v>-1.5411877273700813E-2</c:v>
                </c:pt>
                <c:pt idx="14">
                  <c:v>-1.5677544914632358E-2</c:v>
                </c:pt>
                <c:pt idx="15">
                  <c:v>-1.5847904289379707E-2</c:v>
                </c:pt>
                <c:pt idx="16">
                  <c:v>-1.6241424482509557E-2</c:v>
                </c:pt>
                <c:pt idx="17">
                  <c:v>-1.6488495388575893E-2</c:v>
                </c:pt>
                <c:pt idx="18">
                  <c:v>-1.6491484149536374E-2</c:v>
                </c:pt>
                <c:pt idx="19">
                  <c:v>-1.6956070436615407E-2</c:v>
                </c:pt>
                <c:pt idx="20">
                  <c:v>-1.702348360050179E-2</c:v>
                </c:pt>
                <c:pt idx="21">
                  <c:v>-1.7585702745623169E-2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2-4698-B16D-0E70A7AA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6544"/>
        <c:axId val="1"/>
      </c:scatterChart>
      <c:valAx>
        <c:axId val="5136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3403193021923"/>
          <c:y val="0.92000129214617399"/>
          <c:w val="0.7857150750892980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561975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9E5B480-B473-B50A-7702-00234A73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pane xSplit="13" ySplit="22" topLeftCell="N3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7.5703125" style="7" customWidth="1"/>
    <col min="2" max="2" width="5.140625" style="7" customWidth="1"/>
    <col min="3" max="3" width="11.85546875" style="7" customWidth="1"/>
    <col min="4" max="4" width="9.42578125" style="7" customWidth="1"/>
    <col min="5" max="5" width="9.85546875" style="7" customWidth="1"/>
    <col min="6" max="6" width="16.85546875" style="7" customWidth="1"/>
    <col min="7" max="7" width="8.140625" style="7" customWidth="1"/>
    <col min="8" max="14" width="8.5703125" style="7" customWidth="1"/>
    <col min="15" max="15" width="8" style="7" customWidth="1"/>
    <col min="16" max="16" width="7.7109375" style="7" customWidth="1"/>
    <col min="17" max="17" width="9.85546875" style="7" customWidth="1"/>
    <col min="18" max="16384" width="10.28515625" style="7"/>
  </cols>
  <sheetData>
    <row r="1" spans="1:6" customFormat="1" ht="20.25" x14ac:dyDescent="0.3">
      <c r="A1" s="1" t="s">
        <v>41</v>
      </c>
      <c r="D1" s="2"/>
    </row>
    <row r="2" spans="1:6" ht="12.95" customHeight="1" x14ac:dyDescent="0.2">
      <c r="A2" s="7" t="s">
        <v>31</v>
      </c>
      <c r="B2" s="7" t="s">
        <v>43</v>
      </c>
      <c r="C2" s="8"/>
      <c r="D2" s="8"/>
    </row>
    <row r="4" spans="1:6" ht="12.95" customHeight="1" thickTop="1" thickBot="1" x14ac:dyDescent="0.25">
      <c r="A4" s="9" t="s">
        <v>6</v>
      </c>
      <c r="C4" s="10" t="s">
        <v>40</v>
      </c>
      <c r="D4" s="11" t="s">
        <v>40</v>
      </c>
    </row>
    <row r="5" spans="1:6" ht="12.95" customHeight="1" thickTop="1" x14ac:dyDescent="0.2">
      <c r="A5" s="12" t="s">
        <v>38</v>
      </c>
      <c r="C5" s="13">
        <v>-9.5</v>
      </c>
      <c r="D5" s="7" t="s">
        <v>39</v>
      </c>
    </row>
    <row r="6" spans="1:6" ht="12.95" customHeight="1" x14ac:dyDescent="0.2">
      <c r="A6" s="9" t="s">
        <v>7</v>
      </c>
    </row>
    <row r="7" spans="1:6" ht="12.95" customHeight="1" x14ac:dyDescent="0.2">
      <c r="A7" s="7" t="s">
        <v>8</v>
      </c>
      <c r="C7" s="7">
        <v>53443.472600000001</v>
      </c>
    </row>
    <row r="8" spans="1:6" ht="12.95" customHeight="1" x14ac:dyDescent="0.2">
      <c r="A8" s="7" t="s">
        <v>9</v>
      </c>
      <c r="C8" s="7">
        <v>0.44756800000000002</v>
      </c>
    </row>
    <row r="9" spans="1:6" ht="12.95" customHeight="1" x14ac:dyDescent="0.2">
      <c r="A9" s="14" t="s">
        <v>45</v>
      </c>
      <c r="B9" s="15">
        <v>23</v>
      </c>
      <c r="C9" s="16" t="str">
        <f>"F"&amp;B9</f>
        <v>F23</v>
      </c>
      <c r="D9" s="3" t="str">
        <f>"G"&amp;B9</f>
        <v>G23</v>
      </c>
    </row>
    <row r="10" spans="1:6" ht="12.95" customHeight="1" thickBot="1" x14ac:dyDescent="0.25">
      <c r="C10" s="17" t="s">
        <v>25</v>
      </c>
      <c r="D10" s="17" t="s">
        <v>26</v>
      </c>
    </row>
    <row r="11" spans="1:6" ht="12.95" customHeight="1" x14ac:dyDescent="0.2">
      <c r="A11" s="7" t="s">
        <v>21</v>
      </c>
      <c r="C11" s="3">
        <f ca="1">INTERCEPT(INDIRECT($D$9):G991,INDIRECT($C$9):F991)</f>
        <v>-1.2658232175445363E-2</v>
      </c>
      <c r="D11" s="8"/>
    </row>
    <row r="12" spans="1:6" ht="12.95" customHeight="1" x14ac:dyDescent="0.2">
      <c r="A12" s="7" t="s">
        <v>22</v>
      </c>
      <c r="C12" s="3">
        <f ca="1">SLOPE(INDIRECT($D$9):G991,INDIRECT($C$9):F991)</f>
        <v>-3.3208455116442946E-7</v>
      </c>
      <c r="D12" s="8"/>
    </row>
    <row r="13" spans="1:6" ht="12.95" customHeight="1" x14ac:dyDescent="0.2">
      <c r="A13" s="7" t="s">
        <v>24</v>
      </c>
      <c r="C13" s="8" t="s">
        <v>19</v>
      </c>
    </row>
    <row r="15" spans="1:6" ht="12.95" customHeight="1" x14ac:dyDescent="0.2">
      <c r="A15" s="18" t="s">
        <v>23</v>
      </c>
      <c r="C15" s="19">
        <f ca="1">(C7+C11)+(C8+C12)*INT(MAX(F21:F3532))</f>
        <v>60084.468998297256</v>
      </c>
      <c r="E15" s="20" t="s">
        <v>48</v>
      </c>
      <c r="F15" s="13">
        <v>1</v>
      </c>
    </row>
    <row r="16" spans="1:6" ht="12.95" customHeight="1" x14ac:dyDescent="0.2">
      <c r="A16" s="9" t="s">
        <v>10</v>
      </c>
      <c r="C16" s="21">
        <f ca="1">+C8+C12</f>
        <v>0.44756766791544883</v>
      </c>
      <c r="E16" s="20" t="s">
        <v>35</v>
      </c>
      <c r="F16" s="22">
        <f ca="1">NOW()+15018.5+$C$5/24</f>
        <v>60367.519714236107</v>
      </c>
    </row>
    <row r="17" spans="1:17" ht="12.95" customHeight="1" thickBot="1" x14ac:dyDescent="0.25">
      <c r="A17" s="20" t="s">
        <v>34</v>
      </c>
      <c r="C17" s="7">
        <f>COUNT(C21:C2190)</f>
        <v>22</v>
      </c>
      <c r="E17" s="20" t="s">
        <v>49</v>
      </c>
      <c r="F17" s="22">
        <f ca="1">ROUND(2*(F16-$C$7)/$C$8,0)/2+F15</f>
        <v>15471.5</v>
      </c>
    </row>
    <row r="18" spans="1:17" ht="12.95" customHeight="1" thickTop="1" thickBot="1" x14ac:dyDescent="0.25">
      <c r="A18" s="9" t="s">
        <v>11</v>
      </c>
      <c r="C18" s="23">
        <f ca="1">+C15</f>
        <v>60084.468998297256</v>
      </c>
      <c r="D18" s="24">
        <f ca="1">+C16</f>
        <v>0.44756766791544883</v>
      </c>
      <c r="E18" s="20" t="s">
        <v>37</v>
      </c>
      <c r="F18" s="3">
        <f ca="1">ROUND(2*(F16-$C$15)/$C$16,0)/2+F15</f>
        <v>633.5</v>
      </c>
    </row>
    <row r="19" spans="1:17" ht="12.95" customHeight="1" thickTop="1" x14ac:dyDescent="0.2">
      <c r="E19" s="20" t="s">
        <v>36</v>
      </c>
      <c r="F19" s="25">
        <f ca="1">+$C$15+$C$16*F18-15018.5-$C$5/24</f>
        <v>45349.898949255032</v>
      </c>
    </row>
    <row r="20" spans="1:17" ht="12.95" customHeight="1" thickBot="1" x14ac:dyDescent="0.25">
      <c r="A20" s="17" t="s">
        <v>12</v>
      </c>
      <c r="B20" s="17" t="s">
        <v>13</v>
      </c>
      <c r="C20" s="17" t="s">
        <v>14</v>
      </c>
      <c r="D20" s="17" t="s">
        <v>18</v>
      </c>
      <c r="E20" s="17" t="s">
        <v>15</v>
      </c>
      <c r="F20" s="17" t="s">
        <v>16</v>
      </c>
      <c r="G20" s="17" t="s">
        <v>17</v>
      </c>
      <c r="H20" s="26" t="s">
        <v>5</v>
      </c>
      <c r="I20" s="26" t="s">
        <v>52</v>
      </c>
      <c r="J20" s="26" t="s">
        <v>3</v>
      </c>
      <c r="K20" s="26" t="s">
        <v>4</v>
      </c>
      <c r="L20" s="26" t="s">
        <v>29</v>
      </c>
      <c r="M20" s="26" t="s">
        <v>44</v>
      </c>
      <c r="N20" s="26" t="s">
        <v>30</v>
      </c>
      <c r="O20" s="26" t="s">
        <v>28</v>
      </c>
      <c r="P20" s="27" t="s">
        <v>27</v>
      </c>
      <c r="Q20" s="17" t="s">
        <v>20</v>
      </c>
    </row>
    <row r="21" spans="1:17" ht="12.95" customHeight="1" x14ac:dyDescent="0.2">
      <c r="A21" s="7" t="s">
        <v>42</v>
      </c>
      <c r="B21" s="8" t="s">
        <v>33</v>
      </c>
      <c r="C21" s="28">
        <v>53442.353999999999</v>
      </c>
      <c r="D21" s="28">
        <v>2.9999999999999997E-4</v>
      </c>
      <c r="E21" s="7">
        <f t="shared" ref="E21:E41" si="0">+(C21-C$7)/C$8</f>
        <v>-2.4992850248489762</v>
      </c>
      <c r="F21" s="7">
        <f t="shared" ref="F21:F42" si="1">ROUND(2*E21,0)/2</f>
        <v>-2.5</v>
      </c>
      <c r="G21" s="7">
        <f t="shared" ref="G21:G41" si="2">+C21-(C$7+F21*C$8)</f>
        <v>3.1999999919207767E-4</v>
      </c>
      <c r="K21" s="7">
        <f t="shared" ref="K21:K41" si="3">+G21</f>
        <v>3.1999999919207767E-4</v>
      </c>
      <c r="O21" s="7">
        <f t="shared" ref="O21:O41" ca="1" si="4">+C$11+C$12*F21</f>
        <v>-1.2657401964067453E-2</v>
      </c>
      <c r="Q21" s="29">
        <f t="shared" ref="Q21:Q41" si="5">+C21-15018.5</f>
        <v>38423.853999999999</v>
      </c>
    </row>
    <row r="22" spans="1:17" ht="12.95" customHeight="1" x14ac:dyDescent="0.2">
      <c r="A22" s="7" t="s">
        <v>42</v>
      </c>
      <c r="B22" s="8" t="s">
        <v>32</v>
      </c>
      <c r="C22" s="28">
        <v>53443.472600000001</v>
      </c>
      <c r="D22" s="28">
        <v>2.9999999999999997E-4</v>
      </c>
      <c r="E22" s="7">
        <f t="shared" si="0"/>
        <v>0</v>
      </c>
      <c r="F22" s="7">
        <f t="shared" si="1"/>
        <v>0</v>
      </c>
      <c r="G22" s="7">
        <f t="shared" si="2"/>
        <v>0</v>
      </c>
      <c r="K22" s="7">
        <f t="shared" si="3"/>
        <v>0</v>
      </c>
      <c r="O22" s="7">
        <f t="shared" ca="1" si="4"/>
        <v>-1.2658232175445363E-2</v>
      </c>
      <c r="Q22" s="29">
        <f t="shared" si="5"/>
        <v>38424.972600000001</v>
      </c>
    </row>
    <row r="23" spans="1:17" ht="12.95" customHeight="1" x14ac:dyDescent="0.2">
      <c r="A23" s="30" t="s">
        <v>46</v>
      </c>
      <c r="B23" s="5"/>
      <c r="C23" s="4">
        <v>54899.853799999997</v>
      </c>
      <c r="D23" s="4">
        <v>4.0000000000000002E-4</v>
      </c>
      <c r="E23" s="31">
        <f t="shared" si="0"/>
        <v>3253.9886676437904</v>
      </c>
      <c r="F23" s="31">
        <f t="shared" si="1"/>
        <v>3254</v>
      </c>
      <c r="G23" s="7">
        <f t="shared" si="2"/>
        <v>-5.0720000072033145E-3</v>
      </c>
      <c r="K23" s="7">
        <f t="shared" si="3"/>
        <v>-5.0720000072033145E-3</v>
      </c>
      <c r="O23" s="7">
        <f t="shared" ca="1" si="4"/>
        <v>-1.3738835304934416E-2</v>
      </c>
      <c r="Q23" s="29">
        <f t="shared" si="5"/>
        <v>39881.353799999997</v>
      </c>
    </row>
    <row r="24" spans="1:17" ht="12.95" customHeight="1" x14ac:dyDescent="0.2">
      <c r="A24" s="32" t="s">
        <v>50</v>
      </c>
      <c r="B24" s="5" t="s">
        <v>33</v>
      </c>
      <c r="C24" s="4">
        <v>55644.824099999998</v>
      </c>
      <c r="D24" s="4">
        <v>5.0000000000000001E-4</v>
      </c>
      <c r="E24" s="31">
        <f t="shared" si="0"/>
        <v>4918.4738408465237</v>
      </c>
      <c r="F24" s="31">
        <f t="shared" si="1"/>
        <v>4918.5</v>
      </c>
      <c r="G24" s="7">
        <f t="shared" si="2"/>
        <v>-1.1708000005455688E-2</v>
      </c>
      <c r="K24" s="7">
        <f t="shared" si="3"/>
        <v>-1.1708000005455688E-2</v>
      </c>
      <c r="O24" s="7">
        <f t="shared" ca="1" si="4"/>
        <v>-1.4291590040347611E-2</v>
      </c>
      <c r="Q24" s="29">
        <f t="shared" si="5"/>
        <v>40626.324099999998</v>
      </c>
    </row>
    <row r="25" spans="1:17" ht="12.95" customHeight="1" x14ac:dyDescent="0.2">
      <c r="A25" s="4" t="s">
        <v>47</v>
      </c>
      <c r="B25" s="5" t="s">
        <v>33</v>
      </c>
      <c r="C25" s="4">
        <v>55666.3079</v>
      </c>
      <c r="D25" s="4">
        <v>5.0000000000000001E-4</v>
      </c>
      <c r="E25" s="31">
        <f t="shared" si="0"/>
        <v>4966.4750384299114</v>
      </c>
      <c r="F25" s="31">
        <f t="shared" si="1"/>
        <v>4966.5</v>
      </c>
      <c r="G25" s="7">
        <f t="shared" si="2"/>
        <v>-1.1171999998623505E-2</v>
      </c>
      <c r="K25" s="7">
        <f t="shared" si="3"/>
        <v>-1.1171999998623505E-2</v>
      </c>
      <c r="O25" s="7">
        <f t="shared" ca="1" si="4"/>
        <v>-1.4307530098803502E-2</v>
      </c>
      <c r="Q25" s="29">
        <f t="shared" si="5"/>
        <v>40647.8079</v>
      </c>
    </row>
    <row r="26" spans="1:17" ht="12.95" customHeight="1" x14ac:dyDescent="0.2">
      <c r="A26" s="4" t="s">
        <v>47</v>
      </c>
      <c r="B26" s="5" t="s">
        <v>32</v>
      </c>
      <c r="C26" s="4">
        <v>55685.328600000001</v>
      </c>
      <c r="D26" s="4">
        <v>5.9999999999999995E-4</v>
      </c>
      <c r="E26" s="31">
        <f t="shared" si="0"/>
        <v>5008.9729381903971</v>
      </c>
      <c r="F26" s="31">
        <f t="shared" si="1"/>
        <v>5009</v>
      </c>
      <c r="G26" s="7">
        <f t="shared" si="2"/>
        <v>-1.2112000003980938E-2</v>
      </c>
      <c r="K26" s="7">
        <f t="shared" si="3"/>
        <v>-1.2112000003980938E-2</v>
      </c>
      <c r="O26" s="7">
        <f t="shared" ca="1" si="4"/>
        <v>-1.432164369222799E-2</v>
      </c>
      <c r="Q26" s="29">
        <f t="shared" si="5"/>
        <v>40666.828600000001</v>
      </c>
    </row>
    <row r="27" spans="1:17" ht="12.95" customHeight="1" x14ac:dyDescent="0.2">
      <c r="A27" s="4" t="s">
        <v>47</v>
      </c>
      <c r="B27" s="5" t="s">
        <v>33</v>
      </c>
      <c r="C27" s="4">
        <v>55685.553200000002</v>
      </c>
      <c r="D27" s="4">
        <v>1.4E-3</v>
      </c>
      <c r="E27" s="31">
        <f t="shared" si="0"/>
        <v>5009.4747613770442</v>
      </c>
      <c r="F27" s="31">
        <f t="shared" si="1"/>
        <v>5009.5</v>
      </c>
      <c r="G27" s="7">
        <f t="shared" si="2"/>
        <v>-1.1295999996946193E-2</v>
      </c>
      <c r="K27" s="7">
        <f t="shared" si="3"/>
        <v>-1.1295999996946193E-2</v>
      </c>
      <c r="O27" s="7">
        <f t="shared" ca="1" si="4"/>
        <v>-1.4321809734503572E-2</v>
      </c>
      <c r="Q27" s="29">
        <f t="shared" si="5"/>
        <v>40667.053200000002</v>
      </c>
    </row>
    <row r="28" spans="1:17" ht="12.95" customHeight="1" x14ac:dyDescent="0.2">
      <c r="A28" s="4" t="s">
        <v>47</v>
      </c>
      <c r="B28" s="5" t="s">
        <v>32</v>
      </c>
      <c r="C28" s="4">
        <v>55688.460899999998</v>
      </c>
      <c r="D28" s="4">
        <v>6.9999999999999999E-4</v>
      </c>
      <c r="E28" s="31">
        <f t="shared" si="0"/>
        <v>5015.9714278053771</v>
      </c>
      <c r="F28" s="31">
        <f t="shared" si="1"/>
        <v>5016</v>
      </c>
      <c r="G28" s="7">
        <f t="shared" si="2"/>
        <v>-1.2788000000000466E-2</v>
      </c>
      <c r="K28" s="7">
        <f t="shared" si="3"/>
        <v>-1.2788000000000466E-2</v>
      </c>
      <c r="O28" s="7">
        <f t="shared" ca="1" si="4"/>
        <v>-1.4323968284086141E-2</v>
      </c>
      <c r="Q28" s="29">
        <f t="shared" si="5"/>
        <v>40669.960899999998</v>
      </c>
    </row>
    <row r="29" spans="1:17" ht="12.95" customHeight="1" x14ac:dyDescent="0.2">
      <c r="A29" s="4" t="s">
        <v>47</v>
      </c>
      <c r="B29" s="5" t="s">
        <v>33</v>
      </c>
      <c r="C29" s="4">
        <v>55691.371400000004</v>
      </c>
      <c r="D29" s="4">
        <v>2.9999999999999997E-4</v>
      </c>
      <c r="E29" s="31">
        <f t="shared" si="0"/>
        <v>5022.4743502663341</v>
      </c>
      <c r="F29" s="31">
        <f t="shared" si="1"/>
        <v>5022.5</v>
      </c>
      <c r="G29" s="7">
        <f t="shared" si="2"/>
        <v>-1.1480000001029111E-2</v>
      </c>
      <c r="K29" s="7">
        <f t="shared" si="3"/>
        <v>-1.1480000001029111E-2</v>
      </c>
      <c r="O29" s="7">
        <f t="shared" ca="1" si="4"/>
        <v>-1.432612683366871E-2</v>
      </c>
      <c r="Q29" s="29">
        <f t="shared" si="5"/>
        <v>40672.871400000004</v>
      </c>
    </row>
    <row r="30" spans="1:17" ht="12.95" customHeight="1" x14ac:dyDescent="0.2">
      <c r="A30" s="4" t="s">
        <v>47</v>
      </c>
      <c r="B30" s="5" t="s">
        <v>32</v>
      </c>
      <c r="C30" s="4">
        <v>55693.3848</v>
      </c>
      <c r="D30" s="4">
        <v>5.0000000000000001E-4</v>
      </c>
      <c r="E30" s="31">
        <f t="shared" si="0"/>
        <v>5026.9728845672589</v>
      </c>
      <c r="F30" s="31">
        <f t="shared" si="1"/>
        <v>5027</v>
      </c>
      <c r="G30" s="7">
        <f t="shared" si="2"/>
        <v>-1.2136000004829839E-2</v>
      </c>
      <c r="K30" s="7">
        <f t="shared" si="3"/>
        <v>-1.2136000004829839E-2</v>
      </c>
      <c r="O30" s="7">
        <f t="shared" ca="1" si="4"/>
        <v>-1.4327621214148951E-2</v>
      </c>
      <c r="Q30" s="29">
        <f t="shared" si="5"/>
        <v>40674.8848</v>
      </c>
    </row>
    <row r="31" spans="1:17" ht="12.95" customHeight="1" x14ac:dyDescent="0.2">
      <c r="A31" s="32" t="s">
        <v>51</v>
      </c>
      <c r="B31" s="5"/>
      <c r="C31" s="4">
        <v>56022.791299999997</v>
      </c>
      <c r="D31" s="4">
        <v>2.9999999999999997E-4</v>
      </c>
      <c r="E31" s="31">
        <f t="shared" si="0"/>
        <v>5762.9649572802255</v>
      </c>
      <c r="F31" s="31">
        <f t="shared" si="1"/>
        <v>5763</v>
      </c>
      <c r="G31" s="7">
        <f t="shared" si="2"/>
        <v>-1.5684000005421694E-2</v>
      </c>
      <c r="K31" s="7">
        <f t="shared" si="3"/>
        <v>-1.5684000005421694E-2</v>
      </c>
      <c r="O31" s="7">
        <f t="shared" ca="1" si="4"/>
        <v>-1.457203544380597E-2</v>
      </c>
      <c r="Q31" s="29">
        <f t="shared" si="5"/>
        <v>41004.291299999997</v>
      </c>
    </row>
    <row r="32" spans="1:17" ht="12.95" customHeight="1" x14ac:dyDescent="0.2">
      <c r="A32" s="33" t="s">
        <v>53</v>
      </c>
      <c r="B32" s="34" t="s">
        <v>33</v>
      </c>
      <c r="C32" s="35">
        <v>57024.664279999997</v>
      </c>
      <c r="D32" s="35">
        <v>5.0000000000000001E-4</v>
      </c>
      <c r="E32" s="31">
        <f t="shared" si="0"/>
        <v>8001.447109712929</v>
      </c>
      <c r="F32" s="31">
        <f t="shared" si="1"/>
        <v>8001.5</v>
      </c>
      <c r="G32" s="7">
        <f t="shared" si="2"/>
        <v>-2.367200000298908E-2</v>
      </c>
      <c r="K32" s="7">
        <f t="shared" si="3"/>
        <v>-2.367200000298908E-2</v>
      </c>
      <c r="O32" s="7">
        <f t="shared" ca="1" si="4"/>
        <v>-1.5315406711587546E-2</v>
      </c>
      <c r="Q32" s="29">
        <f t="shared" si="5"/>
        <v>42006.164279999997</v>
      </c>
    </row>
    <row r="33" spans="1:17" ht="12.95" customHeight="1" x14ac:dyDescent="0.2">
      <c r="A33" s="33" t="s">
        <v>53</v>
      </c>
      <c r="B33" s="34" t="s">
        <v>32</v>
      </c>
      <c r="C33" s="35">
        <v>57070.545180000001</v>
      </c>
      <c r="D33" s="35">
        <v>4.0000000000000002E-4</v>
      </c>
      <c r="E33" s="31">
        <f t="shared" si="0"/>
        <v>8103.9586833732528</v>
      </c>
      <c r="F33" s="31">
        <f t="shared" si="1"/>
        <v>8104</v>
      </c>
      <c r="G33" s="7">
        <f t="shared" si="2"/>
        <v>-1.8492000002879649E-2</v>
      </c>
      <c r="K33" s="7">
        <f t="shared" si="3"/>
        <v>-1.8492000002879649E-2</v>
      </c>
      <c r="O33" s="7">
        <f t="shared" ca="1" si="4"/>
        <v>-1.5349445378081899E-2</v>
      </c>
      <c r="Q33" s="29">
        <f t="shared" si="5"/>
        <v>42052.045180000001</v>
      </c>
    </row>
    <row r="34" spans="1:17" ht="12.95" customHeight="1" x14ac:dyDescent="0.2">
      <c r="A34" s="4" t="s">
        <v>54</v>
      </c>
      <c r="B34" s="5" t="s">
        <v>32</v>
      </c>
      <c r="C34" s="4">
        <v>57154.679600000003</v>
      </c>
      <c r="D34" s="4">
        <v>2.0000000000000001E-4</v>
      </c>
      <c r="E34" s="31">
        <f t="shared" si="0"/>
        <v>8291.9399957101541</v>
      </c>
      <c r="F34" s="31">
        <f t="shared" si="1"/>
        <v>8292</v>
      </c>
      <c r="G34" s="7">
        <f t="shared" si="2"/>
        <v>-2.6855999996769242E-2</v>
      </c>
      <c r="K34" s="7">
        <f t="shared" si="3"/>
        <v>-2.6855999996769242E-2</v>
      </c>
      <c r="O34" s="7">
        <f t="shared" ca="1" si="4"/>
        <v>-1.5411877273700813E-2</v>
      </c>
      <c r="Q34" s="29">
        <f t="shared" si="5"/>
        <v>42136.179600000003</v>
      </c>
    </row>
    <row r="35" spans="1:17" ht="12.95" customHeight="1" x14ac:dyDescent="0.2">
      <c r="A35" s="4" t="s">
        <v>55</v>
      </c>
      <c r="B35" s="5" t="s">
        <v>32</v>
      </c>
      <c r="C35" s="4">
        <v>57512.733800000002</v>
      </c>
      <c r="D35" s="4">
        <v>2.0000000000000001E-4</v>
      </c>
      <c r="E35" s="31">
        <f t="shared" si="0"/>
        <v>9091.939548850678</v>
      </c>
      <c r="F35" s="31">
        <f t="shared" si="1"/>
        <v>9092</v>
      </c>
      <c r="G35" s="7">
        <f t="shared" si="2"/>
        <v>-2.7055999998992775E-2</v>
      </c>
      <c r="K35" s="7">
        <f t="shared" si="3"/>
        <v>-2.7055999998992775E-2</v>
      </c>
      <c r="O35" s="7">
        <f t="shared" ca="1" si="4"/>
        <v>-1.5677544914632358E-2</v>
      </c>
      <c r="Q35" s="29">
        <f t="shared" si="5"/>
        <v>42494.233800000002</v>
      </c>
    </row>
    <row r="36" spans="1:17" ht="12.95" customHeight="1" x14ac:dyDescent="0.2">
      <c r="A36" s="36" t="s">
        <v>1</v>
      </c>
      <c r="B36" s="37" t="s">
        <v>32</v>
      </c>
      <c r="C36" s="36">
        <v>57742.339</v>
      </c>
      <c r="D36" s="36" t="s">
        <v>2</v>
      </c>
      <c r="E36" s="31">
        <f t="shared" si="0"/>
        <v>9604.9458406320355</v>
      </c>
      <c r="F36" s="31">
        <f t="shared" si="1"/>
        <v>9605</v>
      </c>
      <c r="G36" s="7">
        <f t="shared" si="2"/>
        <v>-2.4239999998826534E-2</v>
      </c>
      <c r="K36" s="7">
        <f t="shared" si="3"/>
        <v>-2.4239999998826534E-2</v>
      </c>
      <c r="O36" s="7">
        <f t="shared" ca="1" si="4"/>
        <v>-1.5847904289379707E-2</v>
      </c>
      <c r="Q36" s="29">
        <f t="shared" si="5"/>
        <v>42723.839</v>
      </c>
    </row>
    <row r="37" spans="1:17" ht="12.95" customHeight="1" x14ac:dyDescent="0.2">
      <c r="A37" s="36" t="s">
        <v>0</v>
      </c>
      <c r="B37" s="37" t="s">
        <v>32</v>
      </c>
      <c r="C37" s="36">
        <v>58272.699200000003</v>
      </c>
      <c r="D37" s="36">
        <v>2.9999999999999997E-4</v>
      </c>
      <c r="E37" s="31">
        <f t="shared" si="0"/>
        <v>10789.928234368859</v>
      </c>
      <c r="F37" s="31">
        <f t="shared" si="1"/>
        <v>10790</v>
      </c>
      <c r="G37" s="7">
        <f t="shared" si="2"/>
        <v>-3.2119999996211845E-2</v>
      </c>
      <c r="K37" s="7">
        <f t="shared" si="3"/>
        <v>-3.2119999996211845E-2</v>
      </c>
      <c r="O37" s="7">
        <f t="shared" ca="1" si="4"/>
        <v>-1.6241424482509557E-2</v>
      </c>
      <c r="Q37" s="29">
        <f t="shared" si="5"/>
        <v>43254.199200000003</v>
      </c>
    </row>
    <row r="38" spans="1:17" ht="12.95" customHeight="1" x14ac:dyDescent="0.2">
      <c r="A38" s="38" t="s">
        <v>57</v>
      </c>
      <c r="B38" s="46" t="s">
        <v>32</v>
      </c>
      <c r="C38" s="39">
        <v>58605.688800000004</v>
      </c>
      <c r="D38" s="39">
        <v>2.9999999999999997E-4</v>
      </c>
      <c r="E38" s="31">
        <f t="shared" si="0"/>
        <v>11533.926017945882</v>
      </c>
      <c r="F38" s="31">
        <f t="shared" si="1"/>
        <v>11534</v>
      </c>
      <c r="G38" s="7">
        <f t="shared" si="2"/>
        <v>-3.3111999997345265E-2</v>
      </c>
      <c r="K38" s="7">
        <f t="shared" si="3"/>
        <v>-3.3111999997345265E-2</v>
      </c>
      <c r="O38" s="7">
        <f t="shared" ca="1" si="4"/>
        <v>-1.6488495388575893E-2</v>
      </c>
      <c r="Q38" s="29">
        <f t="shared" si="5"/>
        <v>43587.188800000004</v>
      </c>
    </row>
    <row r="39" spans="1:17" ht="12.95" customHeight="1" x14ac:dyDescent="0.2">
      <c r="A39" s="18" t="s">
        <v>56</v>
      </c>
      <c r="B39" s="47"/>
      <c r="C39" s="40">
        <v>58609.718000000001</v>
      </c>
      <c r="D39" s="40">
        <v>4.0000000000000002E-4</v>
      </c>
      <c r="E39" s="31">
        <f t="shared" si="0"/>
        <v>11542.928448861401</v>
      </c>
      <c r="F39" s="31">
        <f t="shared" si="1"/>
        <v>11543</v>
      </c>
      <c r="G39" s="7">
        <f t="shared" si="2"/>
        <v>-3.2024000000092201E-2</v>
      </c>
      <c r="K39" s="7">
        <f t="shared" si="3"/>
        <v>-3.2024000000092201E-2</v>
      </c>
      <c r="O39" s="7">
        <f t="shared" ca="1" si="4"/>
        <v>-1.6491484149536374E-2</v>
      </c>
      <c r="Q39" s="29">
        <f t="shared" si="5"/>
        <v>43591.218000000001</v>
      </c>
    </row>
    <row r="40" spans="1:17" ht="12.95" customHeight="1" x14ac:dyDescent="0.2">
      <c r="A40" s="6" t="s">
        <v>59</v>
      </c>
      <c r="B40" s="48" t="s">
        <v>32</v>
      </c>
      <c r="C40" s="50">
        <v>59235.987099999998</v>
      </c>
      <c r="D40" s="51">
        <v>4.0000000000000002E-4</v>
      </c>
      <c r="E40" s="31">
        <f t="shared" si="0"/>
        <v>12942.199844492898</v>
      </c>
      <c r="F40" s="31">
        <f t="shared" si="1"/>
        <v>12942</v>
      </c>
      <c r="G40" s="7">
        <f t="shared" si="2"/>
        <v>8.9443999997456558E-2</v>
      </c>
      <c r="K40" s="7">
        <f t="shared" si="3"/>
        <v>8.9443999997456558E-2</v>
      </c>
      <c r="O40" s="7">
        <f t="shared" ca="1" si="4"/>
        <v>-1.6956070436615407E-2</v>
      </c>
      <c r="Q40" s="29">
        <f t="shared" si="5"/>
        <v>44217.487099999998</v>
      </c>
    </row>
    <row r="41" spans="1:17" ht="12.95" customHeight="1" x14ac:dyDescent="0.2">
      <c r="A41" s="18" t="s">
        <v>58</v>
      </c>
      <c r="B41" s="8"/>
      <c r="C41" s="28">
        <v>59326.718200000003</v>
      </c>
      <c r="D41" s="28">
        <v>4.0000000000000002E-4</v>
      </c>
      <c r="E41" s="31">
        <f t="shared" si="0"/>
        <v>13144.920101526475</v>
      </c>
      <c r="F41" s="31">
        <f t="shared" si="1"/>
        <v>13145</v>
      </c>
      <c r="G41" s="7">
        <f t="shared" si="2"/>
        <v>-3.575999999884516E-2</v>
      </c>
      <c r="K41" s="7">
        <f t="shared" si="3"/>
        <v>-3.575999999884516E-2</v>
      </c>
      <c r="O41" s="7">
        <f t="shared" ca="1" si="4"/>
        <v>-1.702348360050179E-2</v>
      </c>
      <c r="Q41" s="29">
        <f t="shared" si="5"/>
        <v>44308.218200000003</v>
      </c>
    </row>
    <row r="42" spans="1:17" ht="12.95" customHeight="1" x14ac:dyDescent="0.2">
      <c r="A42" s="52" t="s">
        <v>60</v>
      </c>
      <c r="B42" s="53" t="s">
        <v>32</v>
      </c>
      <c r="C42" s="54">
        <v>60084.447</v>
      </c>
      <c r="D42" s="54">
        <v>2.9999999999999997E-4</v>
      </c>
      <c r="E42" s="31">
        <f t="shared" ref="E42" si="6">+(C42-C$7)/C$8</f>
        <v>14837.911557573372</v>
      </c>
      <c r="F42" s="31">
        <f t="shared" si="1"/>
        <v>14838</v>
      </c>
      <c r="G42" s="7">
        <f t="shared" ref="G42" si="7">+C42-(C$7+F42*C$8)</f>
        <v>-3.9583999998285435E-2</v>
      </c>
      <c r="K42" s="7">
        <f t="shared" ref="K42" si="8">+G42</f>
        <v>-3.9583999998285435E-2</v>
      </c>
      <c r="O42" s="7">
        <f t="shared" ref="O42" ca="1" si="9">+C$11+C$12*F42</f>
        <v>-1.7585702745623169E-2</v>
      </c>
      <c r="Q42" s="29">
        <f t="shared" ref="Q42" si="10">+C42-15018.5</f>
        <v>45065.947</v>
      </c>
    </row>
    <row r="43" spans="1:17" ht="12.95" customHeight="1" x14ac:dyDescent="0.2">
      <c r="B43" s="8"/>
      <c r="C43" s="28"/>
      <c r="D43" s="28"/>
      <c r="E43" s="41"/>
      <c r="G43" s="42"/>
      <c r="N43" s="42"/>
      <c r="Q43" s="29"/>
    </row>
    <row r="44" spans="1:17" ht="12.95" customHeight="1" x14ac:dyDescent="0.2">
      <c r="A44" s="3"/>
      <c r="B44" s="43"/>
      <c r="C44" s="44"/>
      <c r="D44" s="16"/>
      <c r="E44" s="41"/>
      <c r="G44" s="42"/>
      <c r="I44" s="45"/>
      <c r="Q44" s="29"/>
    </row>
    <row r="45" spans="1:17" ht="12.95" customHeight="1" x14ac:dyDescent="0.2">
      <c r="A45" s="3"/>
      <c r="B45" s="43"/>
      <c r="C45" s="44"/>
      <c r="D45" s="44"/>
      <c r="E45" s="41"/>
      <c r="G45" s="42"/>
      <c r="I45" s="45"/>
      <c r="Q45" s="29"/>
    </row>
    <row r="46" spans="1:17" ht="12.95" customHeight="1" x14ac:dyDescent="0.2">
      <c r="A46" s="3"/>
      <c r="B46" s="43"/>
      <c r="C46" s="44"/>
      <c r="D46" s="16"/>
      <c r="E46" s="41"/>
      <c r="G46" s="42"/>
      <c r="I46" s="45"/>
      <c r="Q46" s="29"/>
    </row>
    <row r="47" spans="1:17" ht="12.95" customHeight="1" x14ac:dyDescent="0.2">
      <c r="A47" s="3"/>
      <c r="B47" s="43"/>
      <c r="C47" s="44"/>
      <c r="D47" s="44"/>
      <c r="E47" s="41"/>
      <c r="G47" s="42"/>
      <c r="I47" s="45"/>
      <c r="Q47" s="29"/>
    </row>
    <row r="48" spans="1:17" ht="12.95" customHeight="1" x14ac:dyDescent="0.2">
      <c r="A48" s="3"/>
      <c r="B48" s="43"/>
      <c r="C48" s="44"/>
      <c r="D48" s="16"/>
      <c r="E48" s="41"/>
      <c r="G48" s="42"/>
      <c r="I48" s="45"/>
      <c r="Q48" s="29"/>
    </row>
    <row r="49" spans="1:17" ht="12.95" customHeight="1" x14ac:dyDescent="0.2">
      <c r="A49" s="3"/>
      <c r="B49" s="43"/>
      <c r="C49" s="44"/>
      <c r="D49" s="44"/>
      <c r="E49" s="41"/>
      <c r="G49" s="42"/>
      <c r="I49" s="45"/>
      <c r="Q49" s="29"/>
    </row>
    <row r="50" spans="1:17" ht="12.95" customHeight="1" x14ac:dyDescent="0.2">
      <c r="B50" s="8"/>
      <c r="C50" s="28"/>
      <c r="D50" s="28"/>
      <c r="E50" s="41"/>
      <c r="G50" s="42"/>
      <c r="L50" s="42"/>
      <c r="Q50" s="29"/>
    </row>
    <row r="51" spans="1:17" ht="12.95" customHeight="1" x14ac:dyDescent="0.2">
      <c r="B51" s="49"/>
      <c r="C51" s="28"/>
      <c r="D51" s="28"/>
      <c r="E51" s="41"/>
      <c r="G51" s="42"/>
      <c r="I51" s="42"/>
      <c r="Q51" s="29"/>
    </row>
    <row r="52" spans="1:17" ht="12.95" customHeight="1" x14ac:dyDescent="0.2">
      <c r="B52" s="8"/>
      <c r="C52" s="28"/>
      <c r="D52" s="28"/>
    </row>
    <row r="53" spans="1:17" ht="12.95" customHeight="1" x14ac:dyDescent="0.2">
      <c r="B53" s="8"/>
      <c r="C53" s="28"/>
      <c r="D53" s="28"/>
    </row>
    <row r="54" spans="1:17" ht="12.95" customHeight="1" x14ac:dyDescent="0.2">
      <c r="B54" s="8"/>
    </row>
    <row r="55" spans="1:17" ht="12.95" customHeight="1" x14ac:dyDescent="0.2">
      <c r="B55" s="8"/>
    </row>
  </sheetData>
  <sortState xmlns:xlrd2="http://schemas.microsoft.com/office/spreadsheetml/2017/richdata2" ref="A21:R50">
    <sortCondition ref="C21:C50"/>
  </sortState>
  <phoneticPr fontId="6" type="noConversion"/>
  <hyperlinks>
    <hyperlink ref="H3014" r:id="rId1" display="http://vsolj.cetus-net.org/bulletin.html" xr:uid="{00000000-0004-0000-0000-000000000000}"/>
    <hyperlink ref="H64855" r:id="rId2" display="http://vsolj.cetus-net.org/bulletin.html" xr:uid="{00000000-0004-0000-0000-000001000000}"/>
    <hyperlink ref="H64848" r:id="rId3" display="https://www.aavso.org/ejaavso" xr:uid="{00000000-0004-0000-0000-000002000000}"/>
    <hyperlink ref="I64855" r:id="rId4" display="http://vsolj.cetus-net.org/bulletin.html" xr:uid="{00000000-0004-0000-0000-000003000000}"/>
    <hyperlink ref="AQ58506" r:id="rId5" display="http://cdsbib.u-strasbg.fr/cgi-bin/cdsbib?1990RMxAA..21..381G" xr:uid="{00000000-0004-0000-0000-000004000000}"/>
    <hyperlink ref="H64852" r:id="rId6" display="https://www.aavso.org/ejaavso" xr:uid="{00000000-0004-0000-0000-000005000000}"/>
    <hyperlink ref="AP5870" r:id="rId7" display="http://cdsbib.u-strasbg.fr/cgi-bin/cdsbib?1990RMxAA..21..381G" xr:uid="{00000000-0004-0000-0000-000006000000}"/>
    <hyperlink ref="AP5873" r:id="rId8" display="http://cdsbib.u-strasbg.fr/cgi-bin/cdsbib?1990RMxAA..21..381G" xr:uid="{00000000-0004-0000-0000-000007000000}"/>
    <hyperlink ref="AP5871" r:id="rId9" display="http://cdsbib.u-strasbg.fr/cgi-bin/cdsbib?1990RMxAA..21..381G" xr:uid="{00000000-0004-0000-0000-000008000000}"/>
    <hyperlink ref="AP5855" r:id="rId10" display="http://cdsbib.u-strasbg.fr/cgi-bin/cdsbib?1990RMxAA..21..381G" xr:uid="{00000000-0004-0000-0000-000009000000}"/>
    <hyperlink ref="AQ6084" r:id="rId11" display="http://cdsbib.u-strasbg.fr/cgi-bin/cdsbib?1990RMxAA..21..381G" xr:uid="{00000000-0004-0000-0000-00000A000000}"/>
    <hyperlink ref="AQ6088" r:id="rId12" display="http://cdsbib.u-strasbg.fr/cgi-bin/cdsbib?1990RMxAA..21..381G" xr:uid="{00000000-0004-0000-0000-00000B000000}"/>
    <hyperlink ref="AQ232" r:id="rId13" display="http://cdsbib.u-strasbg.fr/cgi-bin/cdsbib?1990RMxAA..21..381G" xr:uid="{00000000-0004-0000-0000-00000C000000}"/>
    <hyperlink ref="I2976" r:id="rId14" display="http://vsolj.cetus-net.org/bulletin.html" xr:uid="{00000000-0004-0000-0000-00000D000000}"/>
    <hyperlink ref="H2976" r:id="rId15" display="http://vsolj.cetus-net.org/bulletin.html" xr:uid="{00000000-0004-0000-0000-00000E000000}"/>
    <hyperlink ref="AQ893" r:id="rId16" display="http://cdsbib.u-strasbg.fr/cgi-bin/cdsbib?1990RMxAA..21..381G" xr:uid="{00000000-0004-0000-0000-00000F000000}"/>
    <hyperlink ref="AQ892" r:id="rId17" display="http://cdsbib.u-strasbg.fr/cgi-bin/cdsbib?1990RMxAA..21..381G" xr:uid="{00000000-0004-0000-0000-000010000000}"/>
    <hyperlink ref="AP4146" r:id="rId18" display="http://cdsbib.u-strasbg.fr/cgi-bin/cdsbib?1990RMxAA..21..381G" xr:uid="{00000000-0004-0000-0000-000011000000}"/>
    <hyperlink ref="AP4164" r:id="rId19" display="http://cdsbib.u-strasbg.fr/cgi-bin/cdsbib?1990RMxAA..21..381G" xr:uid="{00000000-0004-0000-0000-000012000000}"/>
    <hyperlink ref="AP4165" r:id="rId20" display="http://cdsbib.u-strasbg.fr/cgi-bin/cdsbib?1990RMxAA..21..381G" xr:uid="{00000000-0004-0000-0000-000013000000}"/>
    <hyperlink ref="AP416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2024-02-26T23:28:23Z</dcterms:modified>
</cp:coreProperties>
</file>