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46F7653-9D78-42E2-AE96-6D00FECAE7A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Q24" i="1"/>
  <c r="E23" i="1"/>
  <c r="F23" i="1"/>
  <c r="Q23" i="1"/>
  <c r="C7" i="1"/>
  <c r="C8" i="1"/>
  <c r="E22" i="1"/>
  <c r="F22" i="1"/>
  <c r="Q22" i="1"/>
  <c r="E14" i="1"/>
  <c r="E15" i="1" s="1"/>
  <c r="C17" i="1"/>
  <c r="Q21" i="1"/>
  <c r="G23" i="1"/>
  <c r="I23" i="1"/>
  <c r="E21" i="1"/>
  <c r="F21" i="1"/>
  <c r="G21" i="1"/>
  <c r="H21" i="1"/>
  <c r="E24" i="1"/>
  <c r="F24" i="1"/>
  <c r="G24" i="1"/>
  <c r="I24" i="1"/>
  <c r="G22" i="1"/>
  <c r="I22" i="1"/>
  <c r="C12" i="1"/>
  <c r="C16" i="1" l="1"/>
  <c r="D18" i="1" s="1"/>
  <c r="C11" i="1"/>
  <c r="C15" i="1" l="1"/>
  <c r="O21" i="1"/>
  <c r="O23" i="1"/>
  <c r="O24" i="1"/>
  <c r="O22" i="1"/>
  <c r="C18" i="1" l="1"/>
  <c r="E16" i="1"/>
  <c r="E17" i="1" s="1"/>
</calcChain>
</file>

<file path=xl/sharedStrings.xml><?xml version="1.0" encoding="utf-8"?>
<sst xmlns="http://schemas.openxmlformats.org/spreadsheetml/2006/main" count="51" uniqueCount="48">
  <si>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</si>
  <si>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</si>
  <si>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</si>
  <si>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</si>
  <si>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</si>
  <si>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</si>
  <si>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</si>
  <si>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</si>
  <si>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</si>
  <si>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</si>
  <si>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</si>
  <si>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</si>
  <si>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</si>
  <si>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</si>
  <si>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</si>
  <si>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</si>
  <si>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</si>
  <si>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</si>
  <si>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</si>
  <si>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</si>
  <si>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</si>
  <si>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</si>
  <si>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</si>
  <si>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</si>
  <si>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</si>
  <si>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</si>
  <si>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</si>
  <si>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</si>
  <si>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</si>
  <si>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</si>
  <si>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</si>
  <si>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</si>
  <si>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</si>
  <si>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</si>
  <si>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</si>
  <si>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</si>
  <si>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</si>
  <si>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</si>
  <si>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GO Boo / GSC 2023-1133</t>
  </si>
  <si>
    <t>I</t>
  </si>
  <si>
    <t xml:space="preserve">EA        </t>
  </si>
  <si>
    <t>J.M. Kreiner, 2004, Acta Astronomica, vol. 54, pp 207-210.</t>
  </si>
  <si>
    <t>IBVS 5992</t>
  </si>
  <si>
    <t>Add cycle</t>
  </si>
  <si>
    <t>Old Cycle</t>
  </si>
  <si>
    <t>IBVS 6029</t>
  </si>
  <si>
    <t>IBVS 6092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</si>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</sst>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1" xfId="0" applyFont="1" applyBorder="1" applyAlignment="1">
      <alignment vertical="center"/>
    </xf>
    <xf numFmtId="0" fontId="15" fillId="0" borderId="6" xfId="0" applyFont="1" applyBorder="1" applyAlignment="1"/>
    <xf numFmtId="0" fontId="0" fillId="0" borderId="7" xfId="0" applyBorder="1" applyAlignment="1">
      <alignment horizontal="center"/>
    </xf>
    <xf numFmtId="0" fontId="11" fillId="0" borderId="1" xfId="0" applyFont="1" applyFill="1" applyBorder="1">
      <alignment vertical="top"/>
    </xf>
    <xf numFmtId="0" fontId="16" fillId="2" borderId="0" xfId="0" applyFont="1" applyFill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GO Boo - O-C Diagr.</a:t>
            </a:r>
          </a:p>
        </c:rich>
      </c:tx>
      <c:layout>
        <c:manualLayout>
          <c:xMode val="edge"/>
          <c:yMode val="edge"/>
          <c:x val="0.38345864661654133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117667333506626"/>
          <c:w val="0.82406015037593983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1034</c:v>
                </c:pt>
                <c:pt idx="2">
                  <c:v>1153</c:v>
                </c:pt>
                <c:pt idx="3">
                  <c:v>1260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CB-4210-91C0-58F8DA5E90C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1034</c:v>
                </c:pt>
                <c:pt idx="2">
                  <c:v>1153</c:v>
                </c:pt>
                <c:pt idx="3">
                  <c:v>1260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1">
                  <c:v>-0.69584600000234786</c:v>
                </c:pt>
                <c:pt idx="2">
                  <c:v>-0.75150700000085635</c:v>
                </c:pt>
                <c:pt idx="3">
                  <c:v>-0.80220593279227614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CB-4210-91C0-58F8DA5E90C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1034</c:v>
                </c:pt>
                <c:pt idx="2">
                  <c:v>1153</c:v>
                </c:pt>
                <c:pt idx="3">
                  <c:v>1260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CB-4210-91C0-58F8DA5E90C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1034</c:v>
                </c:pt>
                <c:pt idx="2">
                  <c:v>1153</c:v>
                </c:pt>
                <c:pt idx="3">
                  <c:v>1260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CB-4210-91C0-58F8DA5E90C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1034</c:v>
                </c:pt>
                <c:pt idx="2">
                  <c:v>1153</c:v>
                </c:pt>
                <c:pt idx="3">
                  <c:v>1260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CB-4210-91C0-58F8DA5E90C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1034</c:v>
                </c:pt>
                <c:pt idx="2">
                  <c:v>1153</c:v>
                </c:pt>
                <c:pt idx="3">
                  <c:v>1260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CB-4210-91C0-58F8DA5E90C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1034</c:v>
                </c:pt>
                <c:pt idx="2">
                  <c:v>1153</c:v>
                </c:pt>
                <c:pt idx="3">
                  <c:v>1260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5CB-4210-91C0-58F8DA5E90C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1034</c:v>
                </c:pt>
                <c:pt idx="2">
                  <c:v>1153</c:v>
                </c:pt>
                <c:pt idx="3">
                  <c:v>1260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-0.20917316287007603</c:v>
                </c:pt>
                <c:pt idx="1">
                  <c:v>-0.69573793957084518</c:v>
                </c:pt>
                <c:pt idx="2">
                  <c:v>-0.75173523979075951</c:v>
                </c:pt>
                <c:pt idx="3">
                  <c:v>-0.80208575343387589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5CB-4210-91C0-58F8DA5E9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299504"/>
        <c:axId val="1"/>
      </c:scatterChart>
      <c:valAx>
        <c:axId val="668299504"/>
        <c:scaling>
          <c:orientation val="minMax"/>
          <c:min val="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2995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09774436090225"/>
          <c:y val="0.92058947043384276"/>
          <c:w val="0.67368421052631577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GO Boo - O-C Diagr.</a:t>
            </a:r>
          </a:p>
        </c:rich>
      </c:tx>
      <c:layout>
        <c:manualLayout>
          <c:xMode val="edge"/>
          <c:yMode val="edge"/>
          <c:x val="0.382883513434694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4076246334310852"/>
          <c:w val="0.8333345552601750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1034</c:v>
                </c:pt>
                <c:pt idx="2">
                  <c:v>1153</c:v>
                </c:pt>
                <c:pt idx="3">
                  <c:v>1260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58-445A-B8B4-49ED7844C37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1034</c:v>
                </c:pt>
                <c:pt idx="2">
                  <c:v>1153</c:v>
                </c:pt>
                <c:pt idx="3">
                  <c:v>1260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1">
                  <c:v>-0.69584600000234786</c:v>
                </c:pt>
                <c:pt idx="2">
                  <c:v>-0.75150700000085635</c:v>
                </c:pt>
                <c:pt idx="3">
                  <c:v>-0.80220593279227614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58-445A-B8B4-49ED7844C37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1034</c:v>
                </c:pt>
                <c:pt idx="2">
                  <c:v>1153</c:v>
                </c:pt>
                <c:pt idx="3">
                  <c:v>1260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58-445A-B8B4-49ED7844C37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1034</c:v>
                </c:pt>
                <c:pt idx="2">
                  <c:v>1153</c:v>
                </c:pt>
                <c:pt idx="3">
                  <c:v>1260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58-445A-B8B4-49ED7844C37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1034</c:v>
                </c:pt>
                <c:pt idx="2">
                  <c:v>1153</c:v>
                </c:pt>
                <c:pt idx="3">
                  <c:v>1260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58-445A-B8B4-49ED7844C37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1034</c:v>
                </c:pt>
                <c:pt idx="2">
                  <c:v>1153</c:v>
                </c:pt>
                <c:pt idx="3">
                  <c:v>1260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58-445A-B8B4-49ED7844C37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1034</c:v>
                </c:pt>
                <c:pt idx="2">
                  <c:v>1153</c:v>
                </c:pt>
                <c:pt idx="3">
                  <c:v>1260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D58-445A-B8B4-49ED7844C37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1034</c:v>
                </c:pt>
                <c:pt idx="2">
                  <c:v>1153</c:v>
                </c:pt>
                <c:pt idx="3">
                  <c:v>1260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-0.20917316287007603</c:v>
                </c:pt>
                <c:pt idx="1">
                  <c:v>-0.69573793957084518</c:v>
                </c:pt>
                <c:pt idx="2">
                  <c:v>-0.75173523979075951</c:v>
                </c:pt>
                <c:pt idx="3">
                  <c:v>-0.80208575343387589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D58-445A-B8B4-49ED7844C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292664"/>
        <c:axId val="1"/>
      </c:scatterChart>
      <c:valAx>
        <c:axId val="668292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292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605101164155"/>
          <c:y val="0.92375366568914952"/>
          <c:w val="0.6726736185003900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8453D30-0807-9AF5-89F7-FFE98D2C37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26</xdr:col>
      <xdr:colOff>171450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7F8531F5-BCD6-F57B-B82C-5380B27F50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x14ac:dyDescent="0.2">
      <c r="A2" t="s">
        <v>24</v>
      </c>
      <c r="B2" s="27" t="s">
        <v>40</v>
      </c>
      <c r="C2" s="3"/>
      <c r="D2" s="3"/>
    </row>
    <row r="3" spans="1:7" ht="13.5" thickBot="1" x14ac:dyDescent="0.25"/>
    <row r="4" spans="1:7" ht="13.5" thickBot="1" x14ac:dyDescent="0.25">
      <c r="A4" s="5" t="s">
        <v>0</v>
      </c>
      <c r="C4" s="28">
        <v>52500.416100000002</v>
      </c>
      <c r="D4" s="29">
        <v>3.076419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52500.416100000002</v>
      </c>
    </row>
    <row r="8" spans="1:7" x14ac:dyDescent="0.2">
      <c r="A8" t="s">
        <v>3</v>
      </c>
      <c r="C8">
        <f>+D4</f>
        <v>3.076419</v>
      </c>
      <c r="D8" s="30" t="s">
        <v>41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16</v>
      </c>
      <c r="B11" s="10"/>
      <c r="C11" s="22">
        <f ca="1">INTERCEPT(INDIRECT($G$11):G990,INDIRECT($F$11):F990)</f>
        <v>-0.20917316287007603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17</v>
      </c>
      <c r="B12" s="10"/>
      <c r="C12" s="22">
        <f ca="1">SLOPE(INDIRECT($G$11):G990,INDIRECT($F$11):F990)</f>
        <v>-4.705655480665078E-4</v>
      </c>
      <c r="D12" s="3"/>
      <c r="E12" s="10"/>
    </row>
    <row r="13" spans="1:7" x14ac:dyDescent="0.2">
      <c r="A13" s="10" t="s">
        <v>19</v>
      </c>
      <c r="B13" s="10"/>
      <c r="C13" s="3" t="s">
        <v>14</v>
      </c>
      <c r="D13" s="14" t="s">
        <v>43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60324.727996527778</v>
      </c>
    </row>
    <row r="15" spans="1:7" x14ac:dyDescent="0.2">
      <c r="A15" s="12" t="s">
        <v>18</v>
      </c>
      <c r="B15" s="10"/>
      <c r="C15" s="13">
        <f ca="1">(C7+C11)+(C8+C12)*INT(MAX(F21:F3531))</f>
        <v>56375.901954246568</v>
      </c>
      <c r="D15" s="14" t="s">
        <v>44</v>
      </c>
      <c r="E15" s="15">
        <f ca="1">ROUND(2*(E14-$C$7)/$C$8,0)/2+E13</f>
        <v>2544.5</v>
      </c>
    </row>
    <row r="16" spans="1:7" x14ac:dyDescent="0.2">
      <c r="A16" s="16" t="s">
        <v>4</v>
      </c>
      <c r="B16" s="10"/>
      <c r="C16" s="17">
        <f ca="1">+C8+C12</f>
        <v>3.0759484344519334</v>
      </c>
      <c r="D16" s="14" t="s">
        <v>34</v>
      </c>
      <c r="E16" s="24">
        <f ca="1">ROUND(2*(E14-$C$15)/$C$16,0)/2+E13</f>
        <v>1285</v>
      </c>
    </row>
    <row r="17" spans="1:17" ht="13.5" thickBot="1" x14ac:dyDescent="0.25">
      <c r="A17" s="14" t="s">
        <v>30</v>
      </c>
      <c r="B17" s="10"/>
      <c r="C17" s="10">
        <f>COUNT(C21:C2189)</f>
        <v>4</v>
      </c>
      <c r="D17" s="14" t="s">
        <v>35</v>
      </c>
      <c r="E17" s="18">
        <f ca="1">+$C$15+$C$16*E16-15018.5-$C$9/24</f>
        <v>45310.391525850639</v>
      </c>
    </row>
    <row r="18" spans="1:17" ht="14.25" thickTop="1" thickBot="1" x14ac:dyDescent="0.25">
      <c r="A18" s="16" t="s">
        <v>5</v>
      </c>
      <c r="B18" s="10"/>
      <c r="C18" s="19">
        <f ca="1">+C15</f>
        <v>56375.901954246568</v>
      </c>
      <c r="D18" s="20">
        <f ca="1">+C16</f>
        <v>3.0759484344519334</v>
      </c>
      <c r="E18" s="21" t="s">
        <v>36</v>
      </c>
    </row>
    <row r="19" spans="1:17" ht="13.5" thickTop="1" x14ac:dyDescent="0.2">
      <c r="A19" s="25" t="s">
        <v>37</v>
      </c>
      <c r="E19" s="26">
        <v>22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29</v>
      </c>
      <c r="J20" s="7" t="s">
        <v>47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8">
        <v>52500.416100000002</v>
      </c>
      <c r="D21" s="8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-0.20917316287007603</v>
      </c>
      <c r="Q21" s="2">
        <f>+C21-15018.5</f>
        <v>37481.916100000002</v>
      </c>
    </row>
    <row r="22" spans="1:17" x14ac:dyDescent="0.2">
      <c r="A22" s="32" t="s">
        <v>42</v>
      </c>
      <c r="B22" s="33" t="s">
        <v>39</v>
      </c>
      <c r="C22" s="32">
        <v>55680.737500000003</v>
      </c>
      <c r="D22" s="32">
        <v>8.9999999999999998E-4</v>
      </c>
      <c r="E22">
        <f>+(C22-C$7)/C$8</f>
        <v>1033.7738129949141</v>
      </c>
      <c r="F22">
        <f>ROUND(2*E22,0)/2</f>
        <v>1034</v>
      </c>
      <c r="G22">
        <f>+C22-(C$7+F22*C$8)</f>
        <v>-0.69584600000234786</v>
      </c>
      <c r="I22">
        <f>+G22</f>
        <v>-0.69584600000234786</v>
      </c>
      <c r="O22">
        <f ca="1">+C$11+C$12*$F22</f>
        <v>-0.69573793957084518</v>
      </c>
      <c r="Q22" s="2">
        <f>+C22-15018.5</f>
        <v>40662.237500000003</v>
      </c>
    </row>
    <row r="23" spans="1:17" x14ac:dyDescent="0.2">
      <c r="A23" s="34" t="s">
        <v>45</v>
      </c>
      <c r="B23" s="35" t="s">
        <v>39</v>
      </c>
      <c r="C23" s="34">
        <v>56046.775699999998</v>
      </c>
      <c r="D23" s="34">
        <v>5.0000000000000001E-4</v>
      </c>
      <c r="E23">
        <f>+(C23-C$7)/C$8</f>
        <v>1152.7557202058615</v>
      </c>
      <c r="F23">
        <f>ROUND(2*E23,0)/2</f>
        <v>1153</v>
      </c>
      <c r="G23">
        <f>+C23-(C$7+F23*C$8)</f>
        <v>-0.75150700000085635</v>
      </c>
      <c r="I23">
        <f>+G23</f>
        <v>-0.75150700000085635</v>
      </c>
      <c r="O23">
        <f ca="1">+C$11+C$12*$F23</f>
        <v>-0.75173523979075951</v>
      </c>
      <c r="Q23" s="2">
        <f>+C23-15018.5</f>
        <v>41028.275699999998</v>
      </c>
    </row>
    <row r="24" spans="1:17" x14ac:dyDescent="0.2">
      <c r="A24" s="5" t="s">
        <v>46</v>
      </c>
      <c r="C24" s="8">
        <v>56375.901834067212</v>
      </c>
      <c r="D24" s="8">
        <v>8.0000000000000004E-4</v>
      </c>
      <c r="E24">
        <f>+(C24-C$7)/C$8</f>
        <v>1259.7392403528941</v>
      </c>
      <c r="F24" s="31">
        <f>ROUND(2*E24,0)/2+0.5</f>
        <v>1260</v>
      </c>
      <c r="G24">
        <f>+C24-(C$7+F24*C$8)</f>
        <v>-0.80220593279227614</v>
      </c>
      <c r="I24">
        <f>+G24</f>
        <v>-0.80220593279227614</v>
      </c>
      <c r="O24">
        <f ca="1">+C$11+C$12*$F24</f>
        <v>-0.80208575343387589</v>
      </c>
      <c r="Q24" s="2">
        <f>+C24-15018.5</f>
        <v>41357.401834067212</v>
      </c>
    </row>
    <row r="25" spans="1:17" x14ac:dyDescent="0.2">
      <c r="A25" s="36"/>
      <c r="B25" s="37"/>
      <c r="C25" s="36"/>
      <c r="D25" s="36"/>
      <c r="Q25" s="2"/>
    </row>
    <row r="26" spans="1:17" x14ac:dyDescent="0.2">
      <c r="C26" s="8"/>
      <c r="D26" s="8"/>
      <c r="Q26" s="2"/>
    </row>
    <row r="27" spans="1:17" x14ac:dyDescent="0.2">
      <c r="C27" s="8"/>
      <c r="D27" s="8"/>
      <c r="Q27" s="2"/>
    </row>
    <row r="28" spans="1:17" x14ac:dyDescent="0.2">
      <c r="C28" s="8"/>
      <c r="D28" s="8"/>
      <c r="Q28" s="2"/>
    </row>
    <row r="29" spans="1:17" x14ac:dyDescent="0.2">
      <c r="C29" s="8"/>
      <c r="D29" s="8"/>
      <c r="Q29" s="2"/>
    </row>
    <row r="30" spans="1:17" x14ac:dyDescent="0.2">
      <c r="C30" s="8"/>
      <c r="D30" s="8"/>
      <c r="Q30" s="2"/>
    </row>
    <row r="31" spans="1:17" x14ac:dyDescent="0.2">
      <c r="C31" s="8"/>
      <c r="D31" s="8"/>
      <c r="Q31" s="2"/>
    </row>
    <row r="32" spans="1:17" x14ac:dyDescent="0.2">
      <c r="C32" s="8"/>
      <c r="D32" s="8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2024-01-15T04:28:18Z</dcterms:modified>
</cp:coreProperties>
</file>