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18BE4BD-E0A8-4632-9CBC-F8FFCB8294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34" i="1"/>
  <c r="Q37" i="1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33" i="2"/>
  <c r="C33" i="2"/>
  <c r="G21" i="2"/>
  <c r="C21" i="2"/>
  <c r="G32" i="2"/>
  <c r="C32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E13" i="2"/>
  <c r="G12" i="2"/>
  <c r="C12" i="2"/>
  <c r="G11" i="2"/>
  <c r="C11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33" i="2"/>
  <c r="D33" i="2"/>
  <c r="B33" i="2"/>
  <c r="A33" i="2"/>
  <c r="H21" i="2"/>
  <c r="D21" i="2"/>
  <c r="B21" i="2"/>
  <c r="A21" i="2"/>
  <c r="H32" i="2"/>
  <c r="D32" i="2"/>
  <c r="B32" i="2"/>
  <c r="A32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41" i="1"/>
  <c r="Q42" i="1"/>
  <c r="Q43" i="1"/>
  <c r="Q44" i="1"/>
  <c r="Q45" i="1"/>
  <c r="Q46" i="1"/>
  <c r="Q47" i="1"/>
  <c r="Q40" i="1"/>
  <c r="Q39" i="1"/>
  <c r="Q38" i="1"/>
  <c r="Q36" i="1"/>
  <c r="Q33" i="1"/>
  <c r="Q32" i="1"/>
  <c r="Q30" i="1"/>
  <c r="Q25" i="1"/>
  <c r="Q24" i="1"/>
  <c r="F16" i="1"/>
  <c r="F17" i="1" s="1"/>
  <c r="C17" i="1"/>
  <c r="Q35" i="1"/>
  <c r="Q29" i="1"/>
  <c r="Q28" i="1"/>
  <c r="Q27" i="1"/>
  <c r="Q26" i="1"/>
  <c r="Q31" i="1"/>
  <c r="Q23" i="1"/>
  <c r="Q22" i="1"/>
  <c r="C7" i="1"/>
  <c r="E25" i="1"/>
  <c r="F25" i="1"/>
  <c r="C8" i="1"/>
  <c r="Q21" i="1"/>
  <c r="E24" i="2"/>
  <c r="E14" i="2"/>
  <c r="E31" i="2"/>
  <c r="E29" i="2"/>
  <c r="E16" i="2"/>
  <c r="E32" i="2"/>
  <c r="E19" i="2"/>
  <c r="E17" i="2"/>
  <c r="E18" i="2"/>
  <c r="E23" i="2"/>
  <c r="E27" i="2"/>
  <c r="E29" i="1"/>
  <c r="F29" i="1"/>
  <c r="G28" i="1"/>
  <c r="K28" i="1"/>
  <c r="E26" i="1"/>
  <c r="F26" i="1"/>
  <c r="G22" i="1"/>
  <c r="J22" i="1"/>
  <c r="G45" i="1"/>
  <c r="J45" i="1"/>
  <c r="G43" i="1"/>
  <c r="J43" i="1"/>
  <c r="G41" i="1"/>
  <c r="J41" i="1"/>
  <c r="G30" i="1"/>
  <c r="J30" i="1"/>
  <c r="E28" i="1"/>
  <c r="F28" i="1"/>
  <c r="E34" i="1"/>
  <c r="F34" i="1"/>
  <c r="G34" i="1"/>
  <c r="K34" i="1"/>
  <c r="E22" i="1"/>
  <c r="F22" i="1"/>
  <c r="E46" i="1"/>
  <c r="F46" i="1"/>
  <c r="G46" i="1"/>
  <c r="K46" i="1"/>
  <c r="E36" i="1"/>
  <c r="F36" i="1"/>
  <c r="G36" i="1"/>
  <c r="K36" i="1"/>
  <c r="E31" i="1"/>
  <c r="F31" i="1"/>
  <c r="G31" i="1"/>
  <c r="K31" i="1"/>
  <c r="E45" i="1"/>
  <c r="F45" i="1"/>
  <c r="E43" i="1"/>
  <c r="F43" i="1"/>
  <c r="E41" i="1"/>
  <c r="F41" i="1"/>
  <c r="E38" i="1"/>
  <c r="F38" i="1"/>
  <c r="G38" i="1"/>
  <c r="J38" i="1"/>
  <c r="E30" i="1"/>
  <c r="F30" i="1"/>
  <c r="G27" i="1"/>
  <c r="K27" i="1"/>
  <c r="E21" i="1"/>
  <c r="F21" i="1"/>
  <c r="G21" i="1"/>
  <c r="E35" i="1"/>
  <c r="F35" i="1"/>
  <c r="G35" i="1"/>
  <c r="K35" i="1"/>
  <c r="G47" i="1"/>
  <c r="K47" i="1"/>
  <c r="G40" i="1"/>
  <c r="K40" i="1"/>
  <c r="G32" i="1"/>
  <c r="K32" i="1"/>
  <c r="G23" i="1"/>
  <c r="K23" i="1"/>
  <c r="G25" i="1"/>
  <c r="J25" i="1"/>
  <c r="G29" i="1"/>
  <c r="K29" i="1"/>
  <c r="E27" i="1"/>
  <c r="F27" i="1"/>
  <c r="G26" i="1"/>
  <c r="K26" i="1"/>
  <c r="E37" i="1"/>
  <c r="F37" i="1"/>
  <c r="G37" i="1"/>
  <c r="I37" i="1"/>
  <c r="E24" i="1"/>
  <c r="F24" i="1"/>
  <c r="G24" i="1"/>
  <c r="J24" i="1"/>
  <c r="E47" i="1"/>
  <c r="F47" i="1"/>
  <c r="E40" i="1"/>
  <c r="F40" i="1"/>
  <c r="E32" i="1"/>
  <c r="F32" i="1"/>
  <c r="E23" i="1"/>
  <c r="F23" i="1"/>
  <c r="E44" i="1"/>
  <c r="F44" i="1"/>
  <c r="G44" i="1"/>
  <c r="J44" i="1"/>
  <c r="E42" i="1"/>
  <c r="F42" i="1"/>
  <c r="G42" i="1"/>
  <c r="J42" i="1"/>
  <c r="E39" i="1"/>
  <c r="F39" i="1"/>
  <c r="G39" i="1"/>
  <c r="J39" i="1"/>
  <c r="E33" i="1"/>
  <c r="F33" i="1"/>
  <c r="G33" i="1"/>
  <c r="J33" i="1"/>
  <c r="K21" i="1"/>
  <c r="E22" i="2"/>
  <c r="E26" i="2"/>
  <c r="E25" i="2"/>
  <c r="E28" i="2"/>
  <c r="E12" i="2"/>
  <c r="E21" i="2"/>
  <c r="E15" i="2"/>
  <c r="E33" i="2"/>
  <c r="E30" i="2"/>
  <c r="E20" i="2"/>
  <c r="E11" i="2"/>
  <c r="C11" i="1"/>
  <c r="C12" i="1"/>
  <c r="C16" i="1" l="1"/>
  <c r="D18" i="1" s="1"/>
  <c r="O39" i="1"/>
  <c r="C15" i="1"/>
  <c r="F18" i="1" s="1"/>
  <c r="O47" i="1"/>
  <c r="O40" i="1"/>
  <c r="O32" i="1"/>
  <c r="O25" i="1"/>
  <c r="O33" i="1"/>
  <c r="O35" i="1"/>
  <c r="O43" i="1"/>
  <c r="O23" i="1"/>
  <c r="O37" i="1"/>
  <c r="O24" i="1"/>
  <c r="O38" i="1"/>
  <c r="O36" i="1"/>
  <c r="O41" i="1"/>
  <c r="O27" i="1"/>
  <c r="O44" i="1"/>
  <c r="O42" i="1"/>
  <c r="O26" i="1"/>
  <c r="O46" i="1"/>
  <c r="O30" i="1"/>
  <c r="O29" i="1"/>
  <c r="O45" i="1"/>
  <c r="O34" i="1"/>
  <c r="O28" i="1"/>
  <c r="O22" i="1"/>
  <c r="O31" i="1"/>
  <c r="O21" i="1"/>
  <c r="F19" i="1" l="1"/>
  <c r="C18" i="1"/>
</calcChain>
</file>

<file path=xl/sharedStrings.xml><?xml version="1.0" encoding="utf-8"?>
<sst xmlns="http://schemas.openxmlformats.org/spreadsheetml/2006/main" count="314" uniqueCount="174">
  <si>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</si>
  <si>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</si>
  <si>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</si>
  <si>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</si>
  <si>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</si>
  <si>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</si>
  <si>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</si>
  <si>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</si>
  <si>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</si>
  <si>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</si>
  <si>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</si>
  <si>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</si>
  <si>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</si>
  <si>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</si>
  <si>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</si>
  <si>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</si>
  <si>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</si>
  <si>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</si>
  <si>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</si>
  <si>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</si>
  <si>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</si>
  <si>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</si>
  <si>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</si>
  <si>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</si>
  <si>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</si>
  <si>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</si>
  <si>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</si>
  <si>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</si>
  <si>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</si>
  <si>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</si>
  <si>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</si>
  <si>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</si>
  <si>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</si>
  <si>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Boo</t>
  </si>
  <si>
    <t>EW</t>
  </si>
  <si>
    <t>IBVS 5699 Eph.</t>
  </si>
  <si>
    <t>IBVS 5699</t>
  </si>
  <si>
    <t>IBVS 5713</t>
  </si>
  <si>
    <t>II</t>
  </si>
  <si>
    <t xml:space="preserve">HR Boo / GSC 1484-0865 / NSV 6813 </t>
  </si>
  <si>
    <t>IBVS 5894</t>
  </si>
  <si>
    <t>I</t>
  </si>
  <si>
    <t>IBVS 5929</t>
  </si>
  <si>
    <t>OEJV 0137</t>
  </si>
  <si>
    <t>IBVS 5966</t>
  </si>
  <si>
    <t>Add cycle</t>
  </si>
  <si>
    <t>Old Cycle</t>
  </si>
  <si>
    <t>IBVS 5918</t>
  </si>
  <si>
    <t>IBVS 5959</t>
  </si>
  <si>
    <t>IBVS 5992</t>
  </si>
  <si>
    <t>IBVS 6010</t>
  </si>
  <si>
    <t>IBVS 6029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</si>
  <si>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</si>
  <si>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</si>
  <si>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</si>
  <si>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</si>
  <si>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</si>
  <si>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</si>
  <si>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</si>
  <si>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</si>
  <si>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</si>
  <si>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</si>
  <si>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</si>
  <si>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</si>
  <si>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2454900.8755 </t>
  </si>
  <si>
    <t> 10.03.2009 09:00 </t>
  </si>
  <si>
    <t> -0.0036 </t>
  </si>
  <si>
    <t>C </t>
  </si>
  <si>
    <t>R</t>
  </si>
  <si>
    <t> R.Nelson </t>
  </si>
  <si>
    <t>IBVS 5929 </t>
  </si>
  <si>
    <t>2454933.4227 </t>
  </si>
  <si>
    <t> 11.04.2009 22:08 </t>
  </si>
  <si>
    <t> -0.0007 </t>
  </si>
  <si>
    <t>-I</t>
  </si>
  <si>
    <t> F.Agerer </t>
  </si>
  <si>
    <t>BAVM 209 </t>
  </si>
  <si>
    <t>2454933.5801 </t>
  </si>
  <si>
    <t> 12.04.2009 01:55 </t>
  </si>
  <si>
    <t>1101</t>
  </si>
  <si>
    <t> -0.0013 </t>
  </si>
  <si>
    <t>2454963.7534 </t>
  </si>
  <si>
    <t> 12.05.2009 06:04 </t>
  </si>
  <si>
    <t>1196.5</t>
  </si>
  <si>
    <t> -0.0025 </t>
  </si>
  <si>
    <t> R.Diethelm </t>
  </si>
  <si>
    <t>IBVS 5894 </t>
  </si>
  <si>
    <t>2454963.9144 </t>
  </si>
  <si>
    <t> 12.05.2009 09:56 </t>
  </si>
  <si>
    <t>1197</t>
  </si>
  <si>
    <t> 0.0005 </t>
  </si>
  <si>
    <t>2454965.6514 </t>
  </si>
  <si>
    <t> 14.05.2009 03:38 </t>
  </si>
  <si>
    <t>1202.5</t>
  </si>
  <si>
    <t> -0.0003 </t>
  </si>
  <si>
    <t>2454965.8097 </t>
  </si>
  <si>
    <t> 14.05.2009 07:25 </t>
  </si>
  <si>
    <t>1203</t>
  </si>
  <si>
    <t> 0.0000 </t>
  </si>
  <si>
    <t>2454968.4959 </t>
  </si>
  <si>
    <t> 16.05.2009 23:54 </t>
  </si>
  <si>
    <t>1211.5</t>
  </si>
  <si>
    <t>2455264.8712 </t>
  </si>
  <si>
    <t> 09.03.2010 08:54 </t>
  </si>
  <si>
    <t>2149.5</t>
  </si>
  <si>
    <t> 0.0016 </t>
  </si>
  <si>
    <t>IBVS 5966 </t>
  </si>
  <si>
    <t>2455315.4281 </t>
  </si>
  <si>
    <t> 28.04.2010 22:16 </t>
  </si>
  <si>
    <t>2309.5</t>
  </si>
  <si>
    <t> 0.0042 </t>
  </si>
  <si>
    <t>BAVM 214 </t>
  </si>
  <si>
    <t>2455316.3751 </t>
  </si>
  <si>
    <t> 29.04.2010 21:00 </t>
  </si>
  <si>
    <t>2312.5</t>
  </si>
  <si>
    <t> 0.0033 </t>
  </si>
  <si>
    <t> G.Corfini </t>
  </si>
  <si>
    <t>OEJV 0137 </t>
  </si>
  <si>
    <t>2455643.8751 </t>
  </si>
  <si>
    <t> 23.03.2011 09:00 </t>
  </si>
  <si>
    <t>3349</t>
  </si>
  <si>
    <t> 0.0067 </t>
  </si>
  <si>
    <t>IBVS 5992 </t>
  </si>
  <si>
    <t>2455649.879 </t>
  </si>
  <si>
    <t> 29.03.2011 09:05 </t>
  </si>
  <si>
    <t>3368</t>
  </si>
  <si>
    <t> 0.007 </t>
  </si>
  <si>
    <t>o</t>
  </si>
  <si>
    <t> A.Paschke </t>
  </si>
  <si>
    <t>OEJV 0162 </t>
  </si>
  <si>
    <t>2455654.4630 </t>
  </si>
  <si>
    <t> 02.04.2011 23:06 </t>
  </si>
  <si>
    <t>3382.5</t>
  </si>
  <si>
    <t> 0.0098 </t>
  </si>
  <si>
    <t>BAVM 220 </t>
  </si>
  <si>
    <t>2455654.6178 </t>
  </si>
  <si>
    <t> 03.04.2011 02:49 </t>
  </si>
  <si>
    <t>3383</t>
  </si>
  <si>
    <t> 0.0066 </t>
  </si>
  <si>
    <t>2455687.7944 </t>
  </si>
  <si>
    <t> 06.05.2011 07:03 </t>
  </si>
  <si>
    <t>3488</t>
  </si>
  <si>
    <t> 0.0070 </t>
  </si>
  <si>
    <t>2456008.5003 </t>
  </si>
  <si>
    <t> 22.03.2012 00:00 </t>
  </si>
  <si>
    <t>4503</t>
  </si>
  <si>
    <t> 0.0094 </t>
  </si>
  <si>
    <t> W.Moschner &amp; P.Frank </t>
  </si>
  <si>
    <t>BAVM 228 </t>
  </si>
  <si>
    <t>2456009.4493 </t>
  </si>
  <si>
    <t> 22.03.2012 22:46 </t>
  </si>
  <si>
    <t>4506</t>
  </si>
  <si>
    <t> 0.0105 </t>
  </si>
  <si>
    <t>2456009.6077 </t>
  </si>
  <si>
    <t> 23.03.2012 02:35 </t>
  </si>
  <si>
    <t>4506.5</t>
  </si>
  <si>
    <t> 0.0109 </t>
  </si>
  <si>
    <t>2456015.4520 </t>
  </si>
  <si>
    <t> 28.03.2012 22:50 </t>
  </si>
  <si>
    <t>4525</t>
  </si>
  <si>
    <t> 0.0099 </t>
  </si>
  <si>
    <t>2456015.6119 </t>
  </si>
  <si>
    <t> 29.03.2012 02:41 </t>
  </si>
  <si>
    <t>4525.5</t>
  </si>
  <si>
    <t> 0.0118 </t>
  </si>
  <si>
    <t>2456016.8750 </t>
  </si>
  <si>
    <t> 30.03.2012 09:00 </t>
  </si>
  <si>
    <t>4529.5</t>
  </si>
  <si>
    <t> 0.0111 </t>
  </si>
  <si>
    <t>IBVS 6029 </t>
  </si>
  <si>
    <t>2456077.6962 </t>
  </si>
  <si>
    <t> 30.05.2012 04:42 </t>
  </si>
  <si>
    <t>4722</t>
  </si>
  <si>
    <t> 0.0092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</si>
</sst>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HR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56-4B9C-A8A0-DDB3A12C10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6">
                  <c:v>-4.3134999999892898E-2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56-4B9C-A8A0-DDB3A12C101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-2.0369999991089571E-2</c:v>
                </c:pt>
                <c:pt idx="3">
                  <c:v>-3.7459999992279336E-2</c:v>
                </c:pt>
                <c:pt idx="4">
                  <c:v>-3.8045000001147855E-2</c:v>
                </c:pt>
                <c:pt idx="9">
                  <c:v>-3.6929999994754326E-2</c:v>
                </c:pt>
                <c:pt idx="12">
                  <c:v>-3.9790000002540182E-2</c:v>
                </c:pt>
                <c:pt idx="17">
                  <c:v>-4.0699999997741543E-2</c:v>
                </c:pt>
                <c:pt idx="18">
                  <c:v>-4.3884999999136198E-2</c:v>
                </c:pt>
                <c:pt idx="20">
                  <c:v>-4.778499999520136E-2</c:v>
                </c:pt>
                <c:pt idx="21">
                  <c:v>-4.6694999997271225E-2</c:v>
                </c:pt>
                <c:pt idx="22">
                  <c:v>-4.6279999995022081E-2</c:v>
                </c:pt>
                <c:pt idx="23">
                  <c:v>-4.7424999997019768E-2</c:v>
                </c:pt>
                <c:pt idx="24">
                  <c:v>-4.5509999996284023E-2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56-4B9C-A8A0-DDB3A12C101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-3.974999999627471E-2</c:v>
                </c:pt>
                <c:pt idx="5">
                  <c:v>-3.9879999996628612E-2</c:v>
                </c:pt>
                <c:pt idx="6">
                  <c:v>-3.6864999994577374E-2</c:v>
                </c:pt>
                <c:pt idx="7">
                  <c:v>-3.7699999993492384E-2</c:v>
                </c:pt>
                <c:pt idx="8">
                  <c:v>-3.7385000003268942E-2</c:v>
                </c:pt>
                <c:pt idx="10">
                  <c:v>-4.1590000000724103E-2</c:v>
                </c:pt>
                <c:pt idx="11">
                  <c:v>-4.1489999995974358E-2</c:v>
                </c:pt>
                <c:pt idx="13">
                  <c:v>-4.0699999997741543E-2</c:v>
                </c:pt>
                <c:pt idx="14">
                  <c:v>-4.0679999998246785E-2</c:v>
                </c:pt>
                <c:pt idx="15">
                  <c:v>-4.3604999998933636E-2</c:v>
                </c:pt>
                <c:pt idx="19">
                  <c:v>-4.4134999996458646E-2</c:v>
                </c:pt>
                <c:pt idx="25">
                  <c:v>-4.6289999998407438E-2</c:v>
                </c:pt>
                <c:pt idx="26">
                  <c:v>-4.9314999996568076E-2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56-4B9C-A8A0-DDB3A12C101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56-4B9C-A8A0-DDB3A12C10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56-4B9C-A8A0-DDB3A12C10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1.1000000000000001E-3</c:v>
                  </c:pt>
                  <c:pt idx="5">
                    <c:v>5.0000000000000001E-4</c:v>
                  </c:pt>
                  <c:pt idx="6">
                    <c:v>8.0000000000000004E-4</c:v>
                  </c:pt>
                  <c:pt idx="7">
                    <c:v>1.6999999999999999E-3</c:v>
                  </c:pt>
                  <c:pt idx="8">
                    <c:v>5.0000000000000001E-4</c:v>
                  </c:pt>
                  <c:pt idx="9">
                    <c:v>6.9999999999999999E-4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4.7000000000000002E-3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0</c:v>
                  </c:pt>
                  <c:pt idx="17">
                    <c:v>2.8999999999999998E-3</c:v>
                  </c:pt>
                  <c:pt idx="18">
                    <c:v>4.0000000000000002E-4</c:v>
                  </c:pt>
                  <c:pt idx="19">
                    <c:v>8.9999999999999998E-4</c:v>
                  </c:pt>
                  <c:pt idx="20">
                    <c:v>2.0000000000000001E-4</c:v>
                  </c:pt>
                  <c:pt idx="21">
                    <c:v>3.0000000000000001E-3</c:v>
                  </c:pt>
                  <c:pt idx="22">
                    <c:v>8.0000000000000004E-4</c:v>
                  </c:pt>
                  <c:pt idx="23">
                    <c:v>2.3E-3</c:v>
                  </c:pt>
                  <c:pt idx="24">
                    <c:v>1E-3</c:v>
                  </c:pt>
                  <c:pt idx="25">
                    <c:v>4.0000000000000002E-4</c:v>
                  </c:pt>
                  <c:pt idx="2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56-4B9C-A8A0-DDB3A12C10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7691</c:v>
                </c:pt>
                <c:pt idx="2">
                  <c:v>11025</c:v>
                </c:pt>
                <c:pt idx="3">
                  <c:v>11128</c:v>
                </c:pt>
                <c:pt idx="4">
                  <c:v>11128.5</c:v>
                </c:pt>
                <c:pt idx="5">
                  <c:v>11224</c:v>
                </c:pt>
                <c:pt idx="6">
                  <c:v>11224.5</c:v>
                </c:pt>
                <c:pt idx="7">
                  <c:v>11230</c:v>
                </c:pt>
                <c:pt idx="8">
                  <c:v>11230.5</c:v>
                </c:pt>
                <c:pt idx="9">
                  <c:v>11239</c:v>
                </c:pt>
                <c:pt idx="10">
                  <c:v>12177</c:v>
                </c:pt>
                <c:pt idx="11">
                  <c:v>12177</c:v>
                </c:pt>
                <c:pt idx="12">
                  <c:v>12337</c:v>
                </c:pt>
                <c:pt idx="13">
                  <c:v>12340</c:v>
                </c:pt>
                <c:pt idx="14">
                  <c:v>12340</c:v>
                </c:pt>
                <c:pt idx="15">
                  <c:v>13376.5</c:v>
                </c:pt>
                <c:pt idx="16">
                  <c:v>13395.5</c:v>
                </c:pt>
                <c:pt idx="17">
                  <c:v>13410</c:v>
                </c:pt>
                <c:pt idx="18">
                  <c:v>13410.5</c:v>
                </c:pt>
                <c:pt idx="19">
                  <c:v>13515.5</c:v>
                </c:pt>
                <c:pt idx="20">
                  <c:v>14530.5</c:v>
                </c:pt>
                <c:pt idx="21">
                  <c:v>14533.5</c:v>
                </c:pt>
                <c:pt idx="22">
                  <c:v>14534</c:v>
                </c:pt>
                <c:pt idx="23">
                  <c:v>14552.5</c:v>
                </c:pt>
                <c:pt idx="24">
                  <c:v>14553</c:v>
                </c:pt>
                <c:pt idx="25">
                  <c:v>14557</c:v>
                </c:pt>
                <c:pt idx="26">
                  <c:v>14749.5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-3.6365170468271452E-4</c:v>
                </c:pt>
                <c:pt idx="1">
                  <c:v>-2.5332299202379744E-2</c:v>
                </c:pt>
                <c:pt idx="2">
                  <c:v>-3.615605043854174E-2</c:v>
                </c:pt>
                <c:pt idx="3">
                  <c:v>-3.6490437474331991E-2</c:v>
                </c:pt>
                <c:pt idx="4">
                  <c:v>-3.6492060712369802E-2</c:v>
                </c:pt>
                <c:pt idx="5">
                  <c:v>-3.6802099177592799E-2</c:v>
                </c:pt>
                <c:pt idx="6">
                  <c:v>-3.6803722415630617E-2</c:v>
                </c:pt>
                <c:pt idx="7">
                  <c:v>-3.68215780340466E-2</c:v>
                </c:pt>
                <c:pt idx="8">
                  <c:v>-3.6823201272084417E-2</c:v>
                </c:pt>
                <c:pt idx="9">
                  <c:v>-3.68507963187273E-2</c:v>
                </c:pt>
                <c:pt idx="10">
                  <c:v>-3.9895990877671497E-2</c:v>
                </c:pt>
                <c:pt idx="11">
                  <c:v>-3.9895990877671497E-2</c:v>
                </c:pt>
                <c:pt idx="12">
                  <c:v>-4.0415427049772856E-2</c:v>
                </c:pt>
                <c:pt idx="13">
                  <c:v>-4.0425166477999756E-2</c:v>
                </c:pt>
                <c:pt idx="14">
                  <c:v>-4.0425166477999756E-2</c:v>
                </c:pt>
                <c:pt idx="15">
                  <c:v>-4.3790138930393852E-2</c:v>
                </c:pt>
                <c:pt idx="16">
                  <c:v>-4.3851821975830887E-2</c:v>
                </c:pt>
                <c:pt idx="17">
                  <c:v>-4.389889587892757E-2</c:v>
                </c:pt>
                <c:pt idx="18">
                  <c:v>-4.3900519116965388E-2</c:v>
                </c:pt>
                <c:pt idx="19">
                  <c:v>-4.4241399104906903E-2</c:v>
                </c:pt>
                <c:pt idx="20">
                  <c:v>-4.7536572321674873E-2</c:v>
                </c:pt>
                <c:pt idx="21">
                  <c:v>-4.7546311749901773E-2</c:v>
                </c:pt>
                <c:pt idx="22">
                  <c:v>-4.7547934987939591E-2</c:v>
                </c:pt>
                <c:pt idx="23">
                  <c:v>-4.7607994795338809E-2</c:v>
                </c:pt>
                <c:pt idx="24">
                  <c:v>-4.7609618033376627E-2</c:v>
                </c:pt>
                <c:pt idx="25">
                  <c:v>-4.7622603937679163E-2</c:v>
                </c:pt>
                <c:pt idx="26">
                  <c:v>-4.8247550582238605E-2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56-4B9C-A8A0-DDB3A12C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9128"/>
        <c:axId val="1"/>
      </c:scatterChart>
      <c:valAx>
        <c:axId val="67004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4061D7-BCDA-6E5E-D943-11DAC84BB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4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www.bav-astro.de/sfs/BAVM_link.php?BAVMnr=228" TargetMode="External"/><Relationship Id="rId7" Type="http://schemas.openxmlformats.org/officeDocument/2006/relationships/hyperlink" Target="http://www.konkoly.hu/cgi-bin/IBVS?5894" TargetMode="External"/><Relationship Id="rId12" Type="http://schemas.openxmlformats.org/officeDocument/2006/relationships/hyperlink" Target="http://var.astro.cz/oejv/issues/oejv0137.pdf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929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bav-astro.de/sfs/BAVM_link.php?BAVMnr=228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bav-astro.de/sfs/BAVM_link.php?BAVMnr=214" TargetMode="External"/><Relationship Id="rId24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894" TargetMode="External"/><Relationship Id="rId15" Type="http://schemas.openxmlformats.org/officeDocument/2006/relationships/hyperlink" Target="http://www.bav-astro.de/sfs/BAVM_link.php?BAVMnr=220" TargetMode="External"/><Relationship Id="rId23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966" TargetMode="External"/><Relationship Id="rId19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09" TargetMode="External"/><Relationship Id="rId9" Type="http://schemas.openxmlformats.org/officeDocument/2006/relationships/hyperlink" Target="http://www.bav-astro.de/sfs/BAVM_link.php?BAVMnr=209" TargetMode="External"/><Relationship Id="rId14" Type="http://schemas.openxmlformats.org/officeDocument/2006/relationships/hyperlink" Target="http://var.astro.cz/oejv/issues/oejv0162.pdf" TargetMode="External"/><Relationship Id="rId22" Type="http://schemas.openxmlformats.org/officeDocument/2006/relationships/hyperlink" Target="http://www.bav-astro.de/sfs/BAVM_link.php?BAVMnr=2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6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22</v>
      </c>
      <c r="B2" s="12" t="s">
        <v>34</v>
      </c>
      <c r="C2" s="3"/>
      <c r="D2" t="s">
        <v>33</v>
      </c>
    </row>
    <row r="3" spans="1:6" ht="13.5" thickBot="1" x14ac:dyDescent="0.25"/>
    <row r="4" spans="1:6" ht="14.25" thickTop="1" thickBot="1" x14ac:dyDescent="0.25">
      <c r="A4" s="28" t="s">
        <v>35</v>
      </c>
      <c r="C4" s="8">
        <v>51417.345999999998</v>
      </c>
      <c r="D4" s="9">
        <v>0.31596999999999997</v>
      </c>
    </row>
    <row r="5" spans="1:6" ht="13.5" thickTop="1" x14ac:dyDescent="0.2">
      <c r="A5" s="11" t="s">
        <v>27</v>
      </c>
      <c r="B5" s="12"/>
      <c r="C5" s="13">
        <v>-9.5</v>
      </c>
      <c r="D5" s="12" t="s">
        <v>28</v>
      </c>
      <c r="E5" s="12"/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51417.345999999998</v>
      </c>
    </row>
    <row r="8" spans="1:6" x14ac:dyDescent="0.2">
      <c r="A8" t="s">
        <v>2</v>
      </c>
      <c r="C8">
        <f>+D4</f>
        <v>0.31596999999999997</v>
      </c>
    </row>
    <row r="9" spans="1:6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6" x14ac:dyDescent="0.2">
      <c r="A11" s="12" t="s">
        <v>14</v>
      </c>
      <c r="B11" s="12"/>
      <c r="C11" s="23">
        <f ca="1">INTERCEPT(INDIRECT($D$9):G992,INDIRECT($C$9):F992)</f>
        <v>-3.6365170468271452E-4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SLOPE(INDIRECT($D$9):G992,INDIRECT($C$9):F992)</f>
        <v>-3.2464760756334717E-6</v>
      </c>
      <c r="D12" s="3"/>
      <c r="E12" s="12"/>
    </row>
    <row r="13" spans="1:6" x14ac:dyDescent="0.2">
      <c r="A13" s="12" t="s">
        <v>17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(C7+C11)+(C8+C12)*INT(MAX(F21:F3533))</f>
        <v>56077.539284072649</v>
      </c>
      <c r="E15" s="16" t="s">
        <v>45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0.31596675352392434</v>
      </c>
      <c r="E16" s="16" t="s">
        <v>29</v>
      </c>
      <c r="F16" s="17">
        <f ca="1">NOW()+15018.5+$C$5/24</f>
        <v>60324.733844560185</v>
      </c>
    </row>
    <row r="17" spans="1:17" ht="13.5" thickBot="1" x14ac:dyDescent="0.25">
      <c r="A17" s="16" t="s">
        <v>26</v>
      </c>
      <c r="B17" s="12"/>
      <c r="C17" s="12">
        <f>COUNT(C21:C2191)</f>
        <v>27</v>
      </c>
      <c r="E17" s="16" t="s">
        <v>46</v>
      </c>
      <c r="F17" s="17">
        <f ca="1">ROUND(2*(F16-$C$7)/$C$8,0)/2+F15</f>
        <v>28191.5</v>
      </c>
    </row>
    <row r="18" spans="1:17" ht="14.25" thickTop="1" thickBot="1" x14ac:dyDescent="0.25">
      <c r="A18" s="18" t="s">
        <v>4</v>
      </c>
      <c r="B18" s="12"/>
      <c r="C18" s="21">
        <f ca="1">+C15</f>
        <v>56077.539284072649</v>
      </c>
      <c r="D18" s="22">
        <f ca="1">+C16</f>
        <v>0.31596675352392434</v>
      </c>
      <c r="E18" s="16" t="s">
        <v>30</v>
      </c>
      <c r="F18" s="25">
        <f ca="1">ROUND(2*(F16-$C$15)/$C$16,0)/2+F15</f>
        <v>13443</v>
      </c>
    </row>
    <row r="19" spans="1:17" ht="13.5" thickTop="1" x14ac:dyDescent="0.2">
      <c r="E19" s="16" t="s">
        <v>31</v>
      </c>
      <c r="F19" s="20">
        <f ca="1">+$C$15+$C$16*F18-15018.5-$C$5/24</f>
        <v>45306.976185028099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29" t="s">
        <v>36</v>
      </c>
      <c r="B21" s="3"/>
      <c r="C21" s="10">
        <v>51417.345999999998</v>
      </c>
      <c r="D21" s="10" t="s">
        <v>12</v>
      </c>
      <c r="E21">
        <f t="shared" ref="E21:E47" si="0">+(C21-C$7)/C$8</f>
        <v>0</v>
      </c>
      <c r="F21">
        <f t="shared" ref="F21:F47" si="1">ROUND(2*E21,0)/2</f>
        <v>0</v>
      </c>
      <c r="G21">
        <f t="shared" ref="G21:G47" si="2">+C21-(C$7+F21*C$8)</f>
        <v>0</v>
      </c>
      <c r="K21">
        <f>+G21</f>
        <v>0</v>
      </c>
      <c r="O21">
        <f t="shared" ref="O21:O47" ca="1" si="3">+C$11+C$12*$F21</f>
        <v>-3.6365170468271452E-4</v>
      </c>
      <c r="Q21" s="2">
        <f t="shared" ref="Q21:Q47" si="4">+C21-15018.5</f>
        <v>36398.845999999998</v>
      </c>
    </row>
    <row r="22" spans="1:17" x14ac:dyDescent="0.2">
      <c r="A22" s="10" t="s">
        <v>37</v>
      </c>
      <c r="B22" s="3" t="s">
        <v>38</v>
      </c>
      <c r="C22" s="10">
        <v>53847.450900000003</v>
      </c>
      <c r="D22" s="10">
        <v>8.9999999999999998E-4</v>
      </c>
      <c r="E22">
        <f t="shared" si="0"/>
        <v>7690.9355318543085</v>
      </c>
      <c r="F22">
        <f t="shared" si="1"/>
        <v>7691</v>
      </c>
      <c r="G22">
        <f t="shared" si="2"/>
        <v>-2.0369999991089571E-2</v>
      </c>
      <c r="J22">
        <f>+G22</f>
        <v>-2.0369999991089571E-2</v>
      </c>
      <c r="O22">
        <f t="shared" ca="1" si="3"/>
        <v>-2.5332299202379744E-2</v>
      </c>
      <c r="Q22" s="2">
        <f t="shared" si="4"/>
        <v>38828.950900000003</v>
      </c>
    </row>
    <row r="23" spans="1:17" x14ac:dyDescent="0.2">
      <c r="A23" s="30" t="s">
        <v>42</v>
      </c>
      <c r="B23" s="34"/>
      <c r="C23" s="31">
        <v>54900.875500000002</v>
      </c>
      <c r="D23" s="31">
        <v>5.0000000000000001E-4</v>
      </c>
      <c r="E23">
        <f t="shared" si="0"/>
        <v>11024.874196917443</v>
      </c>
      <c r="F23">
        <f t="shared" si="1"/>
        <v>11025</v>
      </c>
      <c r="G23">
        <f t="shared" si="2"/>
        <v>-3.974999999627471E-2</v>
      </c>
      <c r="K23">
        <f>+G23</f>
        <v>-3.974999999627471E-2</v>
      </c>
      <c r="O23">
        <f t="shared" ca="1" si="3"/>
        <v>-3.615605043854174E-2</v>
      </c>
      <c r="Q23" s="2">
        <f t="shared" si="4"/>
        <v>39882.375500000002</v>
      </c>
    </row>
    <row r="24" spans="1:17" x14ac:dyDescent="0.2">
      <c r="A24" s="32" t="s">
        <v>47</v>
      </c>
      <c r="B24" s="33" t="s">
        <v>41</v>
      </c>
      <c r="C24" s="32">
        <v>54933.422700000003</v>
      </c>
      <c r="D24" s="32">
        <v>5.9999999999999995E-4</v>
      </c>
      <c r="E24">
        <f t="shared" si="0"/>
        <v>11127.881444440945</v>
      </c>
      <c r="F24">
        <f t="shared" si="1"/>
        <v>11128</v>
      </c>
      <c r="G24">
        <f t="shared" si="2"/>
        <v>-3.7459999992279336E-2</v>
      </c>
      <c r="J24">
        <f>+G24</f>
        <v>-3.7459999992279336E-2</v>
      </c>
      <c r="O24">
        <f t="shared" ca="1" si="3"/>
        <v>-3.6490437474331991E-2</v>
      </c>
      <c r="Q24" s="2">
        <f t="shared" si="4"/>
        <v>39914.922700000003</v>
      </c>
    </row>
    <row r="25" spans="1:17" x14ac:dyDescent="0.2">
      <c r="A25" s="32" t="s">
        <v>47</v>
      </c>
      <c r="B25" s="33" t="s">
        <v>41</v>
      </c>
      <c r="C25" s="32">
        <v>54933.580099999999</v>
      </c>
      <c r="D25" s="32">
        <v>1.1000000000000001E-3</v>
      </c>
      <c r="E25">
        <f t="shared" si="0"/>
        <v>11128.379592999341</v>
      </c>
      <c r="F25">
        <f t="shared" si="1"/>
        <v>11128.5</v>
      </c>
      <c r="G25">
        <f t="shared" si="2"/>
        <v>-3.8045000001147855E-2</v>
      </c>
      <c r="J25">
        <f>+G25</f>
        <v>-3.8045000001147855E-2</v>
      </c>
      <c r="O25">
        <f t="shared" ca="1" si="3"/>
        <v>-3.6492060712369802E-2</v>
      </c>
      <c r="Q25" s="2">
        <f t="shared" si="4"/>
        <v>39915.080099999999</v>
      </c>
    </row>
    <row r="26" spans="1:17" x14ac:dyDescent="0.2">
      <c r="A26" s="32" t="s">
        <v>40</v>
      </c>
      <c r="B26" s="33" t="s">
        <v>38</v>
      </c>
      <c r="C26" s="32">
        <v>54963.753400000001</v>
      </c>
      <c r="D26" s="32">
        <v>5.0000000000000001E-4</v>
      </c>
      <c r="E26">
        <f t="shared" si="0"/>
        <v>11223.873785485977</v>
      </c>
      <c r="F26">
        <f t="shared" si="1"/>
        <v>11224</v>
      </c>
      <c r="G26">
        <f t="shared" si="2"/>
        <v>-3.9879999996628612E-2</v>
      </c>
      <c r="K26">
        <f>+G26</f>
        <v>-3.9879999996628612E-2</v>
      </c>
      <c r="O26">
        <f t="shared" ca="1" si="3"/>
        <v>-3.6802099177592799E-2</v>
      </c>
      <c r="Q26" s="2">
        <f t="shared" si="4"/>
        <v>39945.253400000001</v>
      </c>
    </row>
    <row r="27" spans="1:17" x14ac:dyDescent="0.2">
      <c r="A27" s="32" t="s">
        <v>40</v>
      </c>
      <c r="B27" s="33" t="s">
        <v>41</v>
      </c>
      <c r="C27" s="32">
        <v>54963.914400000001</v>
      </c>
      <c r="D27" s="32">
        <v>8.0000000000000004E-4</v>
      </c>
      <c r="E27">
        <f t="shared" si="0"/>
        <v>11224.383327531108</v>
      </c>
      <c r="F27">
        <f t="shared" si="1"/>
        <v>11224.5</v>
      </c>
      <c r="G27">
        <f t="shared" si="2"/>
        <v>-3.6864999994577374E-2</v>
      </c>
      <c r="K27">
        <f>+G27</f>
        <v>-3.6864999994577374E-2</v>
      </c>
      <c r="O27">
        <f t="shared" ca="1" si="3"/>
        <v>-3.6803722415630617E-2</v>
      </c>
      <c r="Q27" s="2">
        <f t="shared" si="4"/>
        <v>39945.414400000001</v>
      </c>
    </row>
    <row r="28" spans="1:17" x14ac:dyDescent="0.2">
      <c r="A28" s="32" t="s">
        <v>40</v>
      </c>
      <c r="B28" s="33" t="s">
        <v>38</v>
      </c>
      <c r="C28" s="32">
        <v>54965.651400000002</v>
      </c>
      <c r="D28" s="32">
        <v>1.6999999999999999E-3</v>
      </c>
      <c r="E28">
        <f t="shared" si="0"/>
        <v>11229.880684875163</v>
      </c>
      <c r="F28">
        <f t="shared" si="1"/>
        <v>11230</v>
      </c>
      <c r="G28">
        <f t="shared" si="2"/>
        <v>-3.7699999993492384E-2</v>
      </c>
      <c r="K28">
        <f>+G28</f>
        <v>-3.7699999993492384E-2</v>
      </c>
      <c r="O28">
        <f t="shared" ca="1" si="3"/>
        <v>-3.68215780340466E-2</v>
      </c>
      <c r="Q28" s="2">
        <f t="shared" si="4"/>
        <v>39947.151400000002</v>
      </c>
    </row>
    <row r="29" spans="1:17" x14ac:dyDescent="0.2">
      <c r="A29" s="32" t="s">
        <v>40</v>
      </c>
      <c r="B29" s="33" t="s">
        <v>41</v>
      </c>
      <c r="C29" s="32">
        <v>54965.809699999998</v>
      </c>
      <c r="D29" s="32">
        <v>5.0000000000000001E-4</v>
      </c>
      <c r="E29">
        <f t="shared" si="0"/>
        <v>11230.381681805236</v>
      </c>
      <c r="F29">
        <f t="shared" si="1"/>
        <v>11230.5</v>
      </c>
      <c r="G29">
        <f t="shared" si="2"/>
        <v>-3.7385000003268942E-2</v>
      </c>
      <c r="K29">
        <f>+G29</f>
        <v>-3.7385000003268942E-2</v>
      </c>
      <c r="O29">
        <f t="shared" ca="1" si="3"/>
        <v>-3.6823201272084417E-2</v>
      </c>
      <c r="Q29" s="2">
        <f t="shared" si="4"/>
        <v>39947.309699999998</v>
      </c>
    </row>
    <row r="30" spans="1:17" x14ac:dyDescent="0.2">
      <c r="A30" s="32" t="s">
        <v>47</v>
      </c>
      <c r="B30" s="33" t="s">
        <v>41</v>
      </c>
      <c r="C30" s="32">
        <v>54968.495900000002</v>
      </c>
      <c r="D30" s="32">
        <v>6.9999999999999999E-4</v>
      </c>
      <c r="E30">
        <f t="shared" si="0"/>
        <v>11238.883121815375</v>
      </c>
      <c r="F30">
        <f t="shared" si="1"/>
        <v>11239</v>
      </c>
      <c r="G30">
        <f t="shared" si="2"/>
        <v>-3.6929999994754326E-2</v>
      </c>
      <c r="J30">
        <f>+G30</f>
        <v>-3.6929999994754326E-2</v>
      </c>
      <c r="O30">
        <f t="shared" ca="1" si="3"/>
        <v>-3.68507963187273E-2</v>
      </c>
      <c r="Q30" s="2">
        <f t="shared" si="4"/>
        <v>39949.995900000002</v>
      </c>
    </row>
    <row r="31" spans="1:17" x14ac:dyDescent="0.2">
      <c r="A31" s="30" t="s">
        <v>44</v>
      </c>
      <c r="B31" s="34"/>
      <c r="C31" s="31">
        <v>55264.871099999997</v>
      </c>
      <c r="D31" s="31">
        <v>2.0000000000000001E-4</v>
      </c>
      <c r="E31">
        <f t="shared" si="0"/>
        <v>12176.868373579768</v>
      </c>
      <c r="F31">
        <f t="shared" si="1"/>
        <v>12177</v>
      </c>
      <c r="G31">
        <f t="shared" si="2"/>
        <v>-4.1590000000724103E-2</v>
      </c>
      <c r="K31">
        <f>+G31</f>
        <v>-4.1590000000724103E-2</v>
      </c>
      <c r="O31">
        <f t="shared" ca="1" si="3"/>
        <v>-3.9895990877671497E-2</v>
      </c>
      <c r="Q31" s="2">
        <f t="shared" si="4"/>
        <v>40246.371099999997</v>
      </c>
    </row>
    <row r="32" spans="1:17" x14ac:dyDescent="0.2">
      <c r="A32" s="32" t="s">
        <v>44</v>
      </c>
      <c r="B32" s="33" t="s">
        <v>41</v>
      </c>
      <c r="C32" s="32">
        <v>55264.871200000001</v>
      </c>
      <c r="D32" s="32">
        <v>2.9999999999999997E-4</v>
      </c>
      <c r="E32">
        <f t="shared" si="0"/>
        <v>12176.868690065525</v>
      </c>
      <c r="F32">
        <f t="shared" si="1"/>
        <v>12177</v>
      </c>
      <c r="G32">
        <f t="shared" si="2"/>
        <v>-4.1489999995974358E-2</v>
      </c>
      <c r="K32">
        <f>+G32</f>
        <v>-4.1489999995974358E-2</v>
      </c>
      <c r="O32">
        <f t="shared" ca="1" si="3"/>
        <v>-3.9895990877671497E-2</v>
      </c>
      <c r="Q32" s="2">
        <f t="shared" si="4"/>
        <v>40246.371200000001</v>
      </c>
    </row>
    <row r="33" spans="1:17" x14ac:dyDescent="0.2">
      <c r="A33" s="32" t="s">
        <v>48</v>
      </c>
      <c r="B33" s="33" t="s">
        <v>41</v>
      </c>
      <c r="C33" s="32">
        <v>55315.428099999997</v>
      </c>
      <c r="D33" s="32">
        <v>4.7000000000000002E-3</v>
      </c>
      <c r="E33">
        <f t="shared" si="0"/>
        <v>12336.874070323132</v>
      </c>
      <c r="F33">
        <f t="shared" si="1"/>
        <v>12337</v>
      </c>
      <c r="G33">
        <f t="shared" si="2"/>
        <v>-3.9790000002540182E-2</v>
      </c>
      <c r="J33">
        <f>+G33</f>
        <v>-3.9790000002540182E-2</v>
      </c>
      <c r="O33">
        <f t="shared" ca="1" si="3"/>
        <v>-4.0415427049772856E-2</v>
      </c>
      <c r="Q33" s="2">
        <f t="shared" si="4"/>
        <v>40296.928099999997</v>
      </c>
    </row>
    <row r="34" spans="1:17" x14ac:dyDescent="0.2">
      <c r="A34" s="51" t="s">
        <v>117</v>
      </c>
      <c r="B34" s="53" t="s">
        <v>38</v>
      </c>
      <c r="C34" s="52">
        <v>55316.375099999997</v>
      </c>
      <c r="D34" s="52" t="s">
        <v>63</v>
      </c>
      <c r="E34">
        <f t="shared" si="0"/>
        <v>12339.871190302878</v>
      </c>
      <c r="F34">
        <f t="shared" si="1"/>
        <v>12340</v>
      </c>
      <c r="G34">
        <f t="shared" si="2"/>
        <v>-4.0699999997741543E-2</v>
      </c>
      <c r="K34">
        <f>+G34</f>
        <v>-4.0699999997741543E-2</v>
      </c>
      <c r="O34">
        <f t="shared" ca="1" si="3"/>
        <v>-4.0425166477999756E-2</v>
      </c>
      <c r="Q34" s="2">
        <f t="shared" si="4"/>
        <v>40297.875099999997</v>
      </c>
    </row>
    <row r="35" spans="1:17" x14ac:dyDescent="0.2">
      <c r="A35" s="29" t="s">
        <v>43</v>
      </c>
      <c r="B35" s="34" t="s">
        <v>41</v>
      </c>
      <c r="C35" s="31">
        <v>55316.375119999997</v>
      </c>
      <c r="D35" s="31">
        <v>2E-3</v>
      </c>
      <c r="E35">
        <f t="shared" si="0"/>
        <v>12339.871253600024</v>
      </c>
      <c r="F35">
        <f t="shared" si="1"/>
        <v>12340</v>
      </c>
      <c r="G35">
        <f t="shared" si="2"/>
        <v>-4.0679999998246785E-2</v>
      </c>
      <c r="K35">
        <f>+G35</f>
        <v>-4.0679999998246785E-2</v>
      </c>
      <c r="O35">
        <f t="shared" ca="1" si="3"/>
        <v>-4.0425166477999756E-2</v>
      </c>
      <c r="Q35" s="2">
        <f t="shared" si="4"/>
        <v>40297.875119999997</v>
      </c>
    </row>
    <row r="36" spans="1:17" x14ac:dyDescent="0.2">
      <c r="A36" s="32" t="s">
        <v>49</v>
      </c>
      <c r="B36" s="33" t="s">
        <v>41</v>
      </c>
      <c r="C36" s="32">
        <v>55643.875099999997</v>
      </c>
      <c r="D36" s="32">
        <v>5.0000000000000001E-4</v>
      </c>
      <c r="E36">
        <f t="shared" si="0"/>
        <v>13376.361996392063</v>
      </c>
      <c r="F36">
        <f t="shared" si="1"/>
        <v>13376.5</v>
      </c>
      <c r="G36">
        <f t="shared" si="2"/>
        <v>-4.3604999998933636E-2</v>
      </c>
      <c r="K36">
        <f>+G36</f>
        <v>-4.3604999998933636E-2</v>
      </c>
      <c r="O36">
        <f t="shared" ca="1" si="3"/>
        <v>-4.3790138930393852E-2</v>
      </c>
      <c r="Q36" s="2">
        <f t="shared" si="4"/>
        <v>40625.375099999997</v>
      </c>
    </row>
    <row r="37" spans="1:17" x14ac:dyDescent="0.2">
      <c r="A37" s="51" t="s">
        <v>129</v>
      </c>
      <c r="B37" s="53" t="s">
        <v>41</v>
      </c>
      <c r="C37" s="52">
        <v>55649.879000000001</v>
      </c>
      <c r="D37" s="52" t="s">
        <v>63</v>
      </c>
      <c r="E37">
        <f t="shared" si="0"/>
        <v>13395.363483875062</v>
      </c>
      <c r="F37">
        <f t="shared" si="1"/>
        <v>13395.5</v>
      </c>
      <c r="G37">
        <f t="shared" si="2"/>
        <v>-4.3134999999892898E-2</v>
      </c>
      <c r="I37">
        <f>+G37</f>
        <v>-4.3134999999892898E-2</v>
      </c>
      <c r="O37">
        <f t="shared" ca="1" si="3"/>
        <v>-4.3851821975830887E-2</v>
      </c>
      <c r="Q37" s="2">
        <f t="shared" si="4"/>
        <v>40631.379000000001</v>
      </c>
    </row>
    <row r="38" spans="1:17" x14ac:dyDescent="0.2">
      <c r="A38" s="32" t="s">
        <v>50</v>
      </c>
      <c r="B38" s="33" t="s">
        <v>41</v>
      </c>
      <c r="C38" s="32">
        <v>55654.463000000003</v>
      </c>
      <c r="D38" s="32">
        <v>2.8999999999999998E-3</v>
      </c>
      <c r="E38">
        <f t="shared" si="0"/>
        <v>13409.871190302896</v>
      </c>
      <c r="F38">
        <f t="shared" si="1"/>
        <v>13410</v>
      </c>
      <c r="G38">
        <f t="shared" si="2"/>
        <v>-4.0699999997741543E-2</v>
      </c>
      <c r="J38">
        <f>+G38</f>
        <v>-4.0699999997741543E-2</v>
      </c>
      <c r="O38">
        <f t="shared" ca="1" si="3"/>
        <v>-4.389889587892757E-2</v>
      </c>
      <c r="Q38" s="2">
        <f t="shared" si="4"/>
        <v>40635.963000000003</v>
      </c>
    </row>
    <row r="39" spans="1:17" x14ac:dyDescent="0.2">
      <c r="A39" s="32" t="s">
        <v>50</v>
      </c>
      <c r="B39" s="33" t="s">
        <v>38</v>
      </c>
      <c r="C39" s="32">
        <v>55654.6178</v>
      </c>
      <c r="D39" s="32">
        <v>4.0000000000000002E-4</v>
      </c>
      <c r="E39">
        <f t="shared" si="0"/>
        <v>13410.361110231992</v>
      </c>
      <c r="F39">
        <f t="shared" si="1"/>
        <v>13410.5</v>
      </c>
      <c r="G39">
        <f t="shared" si="2"/>
        <v>-4.3884999999136198E-2</v>
      </c>
      <c r="J39">
        <f>+G39</f>
        <v>-4.3884999999136198E-2</v>
      </c>
      <c r="O39">
        <f t="shared" ca="1" si="3"/>
        <v>-4.3900519116965388E-2</v>
      </c>
      <c r="Q39" s="2">
        <f t="shared" si="4"/>
        <v>40636.1178</v>
      </c>
    </row>
    <row r="40" spans="1:17" x14ac:dyDescent="0.2">
      <c r="A40" s="32" t="s">
        <v>49</v>
      </c>
      <c r="B40" s="33" t="s">
        <v>41</v>
      </c>
      <c r="C40" s="32">
        <v>55687.794399999999</v>
      </c>
      <c r="D40" s="32">
        <v>8.9999999999999998E-4</v>
      </c>
      <c r="E40">
        <f t="shared" si="0"/>
        <v>13515.360319017633</v>
      </c>
      <c r="F40">
        <f t="shared" si="1"/>
        <v>13515.5</v>
      </c>
      <c r="G40">
        <f t="shared" si="2"/>
        <v>-4.4134999996458646E-2</v>
      </c>
      <c r="K40">
        <f>+G40</f>
        <v>-4.4134999996458646E-2</v>
      </c>
      <c r="O40">
        <f t="shared" ca="1" si="3"/>
        <v>-4.4241399104906903E-2</v>
      </c>
      <c r="Q40" s="2">
        <f t="shared" si="4"/>
        <v>40669.294399999999</v>
      </c>
    </row>
    <row r="41" spans="1:17" x14ac:dyDescent="0.2">
      <c r="A41" s="35" t="s">
        <v>52</v>
      </c>
      <c r="B41" s="36" t="s">
        <v>38</v>
      </c>
      <c r="C41" s="37">
        <v>56008.5003</v>
      </c>
      <c r="D41" s="37">
        <v>2.0000000000000001E-4</v>
      </c>
      <c r="E41">
        <f t="shared" si="0"/>
        <v>14530.348767288042</v>
      </c>
      <c r="F41">
        <f t="shared" si="1"/>
        <v>14530.5</v>
      </c>
      <c r="G41">
        <f t="shared" si="2"/>
        <v>-4.778499999520136E-2</v>
      </c>
      <c r="J41">
        <f>+G41</f>
        <v>-4.778499999520136E-2</v>
      </c>
      <c r="O41">
        <f t="shared" ca="1" si="3"/>
        <v>-4.7536572321674873E-2</v>
      </c>
      <c r="Q41" s="2">
        <f t="shared" si="4"/>
        <v>40990.0003</v>
      </c>
    </row>
    <row r="42" spans="1:17" x14ac:dyDescent="0.2">
      <c r="A42" s="35" t="s">
        <v>52</v>
      </c>
      <c r="B42" s="36" t="s">
        <v>38</v>
      </c>
      <c r="C42" s="37">
        <v>56009.4493</v>
      </c>
      <c r="D42" s="37">
        <v>3.0000000000000001E-3</v>
      </c>
      <c r="E42">
        <f t="shared" si="0"/>
        <v>14533.352216982634</v>
      </c>
      <c r="F42">
        <f t="shared" si="1"/>
        <v>14533.5</v>
      </c>
      <c r="G42">
        <f t="shared" si="2"/>
        <v>-4.6694999997271225E-2</v>
      </c>
      <c r="J42">
        <f>+G42</f>
        <v>-4.6694999997271225E-2</v>
      </c>
      <c r="O42">
        <f t="shared" ca="1" si="3"/>
        <v>-4.7546311749901773E-2</v>
      </c>
      <c r="Q42" s="2">
        <f t="shared" si="4"/>
        <v>40990.9493</v>
      </c>
    </row>
    <row r="43" spans="1:17" x14ac:dyDescent="0.2">
      <c r="A43" s="35" t="s">
        <v>52</v>
      </c>
      <c r="B43" s="36" t="s">
        <v>41</v>
      </c>
      <c r="C43" s="37">
        <v>56009.6077</v>
      </c>
      <c r="D43" s="37">
        <v>8.0000000000000004E-4</v>
      </c>
      <c r="E43">
        <f t="shared" si="0"/>
        <v>14533.853530398466</v>
      </c>
      <c r="F43">
        <f t="shared" si="1"/>
        <v>14534</v>
      </c>
      <c r="G43">
        <f t="shared" si="2"/>
        <v>-4.6279999995022081E-2</v>
      </c>
      <c r="J43">
        <f>+G43</f>
        <v>-4.6279999995022081E-2</v>
      </c>
      <c r="O43">
        <f t="shared" ca="1" si="3"/>
        <v>-4.7547934987939591E-2</v>
      </c>
      <c r="Q43" s="2">
        <f t="shared" si="4"/>
        <v>40991.1077</v>
      </c>
    </row>
    <row r="44" spans="1:17" x14ac:dyDescent="0.2">
      <c r="A44" s="35" t="s">
        <v>52</v>
      </c>
      <c r="B44" s="36" t="s">
        <v>38</v>
      </c>
      <c r="C44" s="37">
        <v>56015.451999999997</v>
      </c>
      <c r="D44" s="37">
        <v>2.3E-3</v>
      </c>
      <c r="E44">
        <f t="shared" si="0"/>
        <v>14552.349906636706</v>
      </c>
      <c r="F44">
        <f t="shared" si="1"/>
        <v>14552.5</v>
      </c>
      <c r="G44">
        <f t="shared" si="2"/>
        <v>-4.7424999997019768E-2</v>
      </c>
      <c r="J44">
        <f>+G44</f>
        <v>-4.7424999997019768E-2</v>
      </c>
      <c r="O44">
        <f t="shared" ca="1" si="3"/>
        <v>-4.7607994795338809E-2</v>
      </c>
      <c r="Q44" s="2">
        <f t="shared" si="4"/>
        <v>40996.951999999997</v>
      </c>
    </row>
    <row r="45" spans="1:17" x14ac:dyDescent="0.2">
      <c r="A45" s="35" t="s">
        <v>52</v>
      </c>
      <c r="B45" s="36" t="s">
        <v>41</v>
      </c>
      <c r="C45" s="37">
        <v>56015.611900000004</v>
      </c>
      <c r="D45" s="37">
        <v>1E-3</v>
      </c>
      <c r="E45">
        <f t="shared" si="0"/>
        <v>14552.855967338692</v>
      </c>
      <c r="F45">
        <f t="shared" si="1"/>
        <v>14553</v>
      </c>
      <c r="G45">
        <f t="shared" si="2"/>
        <v>-4.5509999996284023E-2</v>
      </c>
      <c r="J45">
        <f>+G45</f>
        <v>-4.5509999996284023E-2</v>
      </c>
      <c r="O45">
        <f t="shared" ca="1" si="3"/>
        <v>-4.7609618033376627E-2</v>
      </c>
      <c r="Q45" s="2">
        <f t="shared" si="4"/>
        <v>40997.111900000004</v>
      </c>
    </row>
    <row r="46" spans="1:17" x14ac:dyDescent="0.2">
      <c r="A46" s="31" t="s">
        <v>51</v>
      </c>
      <c r="B46" s="34" t="s">
        <v>38</v>
      </c>
      <c r="C46" s="31">
        <v>56016.875</v>
      </c>
      <c r="D46" s="31">
        <v>4.0000000000000002E-4</v>
      </c>
      <c r="E46">
        <f t="shared" si="0"/>
        <v>14556.85349874989</v>
      </c>
      <c r="F46">
        <f t="shared" si="1"/>
        <v>14557</v>
      </c>
      <c r="G46">
        <f t="shared" si="2"/>
        <v>-4.6289999998407438E-2</v>
      </c>
      <c r="K46">
        <f>+G46</f>
        <v>-4.6289999998407438E-2</v>
      </c>
      <c r="O46">
        <f t="shared" ca="1" si="3"/>
        <v>-4.7622603937679163E-2</v>
      </c>
      <c r="Q46" s="2">
        <f t="shared" si="4"/>
        <v>40998.375</v>
      </c>
    </row>
    <row r="47" spans="1:17" x14ac:dyDescent="0.2">
      <c r="A47" s="31" t="s">
        <v>51</v>
      </c>
      <c r="B47" s="34" t="s">
        <v>41</v>
      </c>
      <c r="C47" s="31">
        <v>56077.696199999998</v>
      </c>
      <c r="D47" s="31">
        <v>4.0000000000000002E-4</v>
      </c>
      <c r="E47">
        <f t="shared" si="0"/>
        <v>14749.343925056181</v>
      </c>
      <c r="F47">
        <f t="shared" si="1"/>
        <v>14749.5</v>
      </c>
      <c r="G47">
        <f t="shared" si="2"/>
        <v>-4.9314999996568076E-2</v>
      </c>
      <c r="K47">
        <f>+G47</f>
        <v>-4.9314999996568076E-2</v>
      </c>
      <c r="O47">
        <f t="shared" ca="1" si="3"/>
        <v>-4.8247550582238605E-2</v>
      </c>
      <c r="Q47" s="2">
        <f t="shared" si="4"/>
        <v>41059.196199999998</v>
      </c>
    </row>
    <row r="48" spans="1:17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0"/>
  <sheetViews>
    <sheetView workbookViewId="0">
      <selection activeCell="A32" sqref="A32:D33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53</v>
      </c>
      <c r="I1" s="39" t="s">
        <v>54</v>
      </c>
      <c r="J1" s="40" t="s">
        <v>55</v>
      </c>
    </row>
    <row r="2" spans="1:16" x14ac:dyDescent="0.2">
      <c r="I2" s="41" t="s">
        <v>56</v>
      </c>
      <c r="J2" s="42" t="s">
        <v>57</v>
      </c>
    </row>
    <row r="3" spans="1:16" x14ac:dyDescent="0.2">
      <c r="A3" s="43" t="s">
        <v>58</v>
      </c>
      <c r="I3" s="41" t="s">
        <v>59</v>
      </c>
      <c r="J3" s="42" t="s">
        <v>60</v>
      </c>
    </row>
    <row r="4" spans="1:16" x14ac:dyDescent="0.2">
      <c r="I4" s="41" t="s">
        <v>61</v>
      </c>
      <c r="J4" s="42" t="s">
        <v>60</v>
      </c>
    </row>
    <row r="5" spans="1:16" ht="13.5" thickBot="1" x14ac:dyDescent="0.25">
      <c r="I5" s="44" t="s">
        <v>62</v>
      </c>
      <c r="J5" s="45" t="s">
        <v>63</v>
      </c>
    </row>
    <row r="10" spans="1:16" ht="13.5" thickBot="1" x14ac:dyDescent="0.25"/>
    <row r="11" spans="1:16" ht="12.75" customHeight="1" thickBot="1" x14ac:dyDescent="0.25">
      <c r="A11" s="10" t="str">
        <f t="shared" ref="A11:A33" si="0">P11</f>
        <v>IBVS 5929 </v>
      </c>
      <c r="B11" s="3" t="str">
        <f t="shared" ref="B11:B33" si="1">IF(H11=INT(H11),"I","II")</f>
        <v>II</v>
      </c>
      <c r="C11" s="10">
        <f t="shared" ref="C11:C33" si="2">1*G11</f>
        <v>54900.875500000002</v>
      </c>
      <c r="D11" s="12" t="str">
        <f t="shared" ref="D11:D33" si="3">VLOOKUP(F11,I$1:J$5,2,FALSE)</f>
        <v>vis</v>
      </c>
      <c r="E11" s="46">
        <f>VLOOKUP(C11,Active!C$21:E$973,3,FALSE)</f>
        <v>11024.874196917443</v>
      </c>
      <c r="F11" s="3" t="s">
        <v>62</v>
      </c>
      <c r="G11" s="12" t="str">
        <f t="shared" ref="G11:G33" si="4">MID(I11,3,LEN(I11)-3)</f>
        <v>54900.8755</v>
      </c>
      <c r="H11" s="10">
        <f t="shared" ref="H11:H33" si="5">1*K11</f>
        <v>997.5</v>
      </c>
      <c r="I11" s="47" t="s">
        <v>64</v>
      </c>
      <c r="J11" s="48" t="s">
        <v>65</v>
      </c>
      <c r="K11" s="47">
        <v>997.5</v>
      </c>
      <c r="L11" s="47" t="s">
        <v>66</v>
      </c>
      <c r="M11" s="48" t="s">
        <v>67</v>
      </c>
      <c r="N11" s="48" t="s">
        <v>68</v>
      </c>
      <c r="O11" s="49" t="s">
        <v>69</v>
      </c>
      <c r="P11" s="50" t="s">
        <v>70</v>
      </c>
    </row>
    <row r="12" spans="1:16" ht="12.75" customHeight="1" thickBot="1" x14ac:dyDescent="0.25">
      <c r="A12" s="10" t="str">
        <f t="shared" si="0"/>
        <v>BAVM 209 </v>
      </c>
      <c r="B12" s="3" t="str">
        <f t="shared" si="1"/>
        <v>II</v>
      </c>
      <c r="C12" s="10">
        <f t="shared" si="2"/>
        <v>54933.422700000003</v>
      </c>
      <c r="D12" s="12" t="str">
        <f t="shared" si="3"/>
        <v>vis</v>
      </c>
      <c r="E12" s="46">
        <f>VLOOKUP(C12,Active!C$21:E$973,3,FALSE)</f>
        <v>11127.881444440945</v>
      </c>
      <c r="F12" s="3" t="s">
        <v>62</v>
      </c>
      <c r="G12" s="12" t="str">
        <f t="shared" si="4"/>
        <v>54933.4227</v>
      </c>
      <c r="H12" s="10">
        <f t="shared" si="5"/>
        <v>1100.5</v>
      </c>
      <c r="I12" s="47" t="s">
        <v>71</v>
      </c>
      <c r="J12" s="48" t="s">
        <v>72</v>
      </c>
      <c r="K12" s="47">
        <v>1100.5</v>
      </c>
      <c r="L12" s="47" t="s">
        <v>73</v>
      </c>
      <c r="M12" s="48" t="s">
        <v>67</v>
      </c>
      <c r="N12" s="48" t="s">
        <v>74</v>
      </c>
      <c r="O12" s="49" t="s">
        <v>75</v>
      </c>
      <c r="P12" s="50" t="s">
        <v>76</v>
      </c>
    </row>
    <row r="13" spans="1:16" ht="12.75" customHeight="1" thickBot="1" x14ac:dyDescent="0.25">
      <c r="A13" s="10" t="str">
        <f t="shared" si="0"/>
        <v>BAVM 209 </v>
      </c>
      <c r="B13" s="3" t="str">
        <f t="shared" si="1"/>
        <v>I</v>
      </c>
      <c r="C13" s="10">
        <f t="shared" si="2"/>
        <v>54933.580099999999</v>
      </c>
      <c r="D13" s="12" t="str">
        <f t="shared" si="3"/>
        <v>vis</v>
      </c>
      <c r="E13" s="46">
        <f>VLOOKUP(C13,Active!C$21:E$973,3,FALSE)</f>
        <v>11128.379592999341</v>
      </c>
      <c r="F13" s="3" t="s">
        <v>62</v>
      </c>
      <c r="G13" s="12" t="str">
        <f t="shared" si="4"/>
        <v>54933.5801</v>
      </c>
      <c r="H13" s="10">
        <f t="shared" si="5"/>
        <v>1101</v>
      </c>
      <c r="I13" s="47" t="s">
        <v>77</v>
      </c>
      <c r="J13" s="48" t="s">
        <v>78</v>
      </c>
      <c r="K13" s="47" t="s">
        <v>79</v>
      </c>
      <c r="L13" s="47" t="s">
        <v>80</v>
      </c>
      <c r="M13" s="48" t="s">
        <v>67</v>
      </c>
      <c r="N13" s="48" t="s">
        <v>74</v>
      </c>
      <c r="O13" s="49" t="s">
        <v>75</v>
      </c>
      <c r="P13" s="50" t="s">
        <v>76</v>
      </c>
    </row>
    <row r="14" spans="1:16" ht="12.75" customHeight="1" thickBot="1" x14ac:dyDescent="0.25">
      <c r="A14" s="10" t="str">
        <f t="shared" si="0"/>
        <v>IBVS 5894 </v>
      </c>
      <c r="B14" s="3" t="str">
        <f t="shared" si="1"/>
        <v>II</v>
      </c>
      <c r="C14" s="10">
        <f t="shared" si="2"/>
        <v>54963.753400000001</v>
      </c>
      <c r="D14" s="12" t="str">
        <f t="shared" si="3"/>
        <v>vis</v>
      </c>
      <c r="E14" s="46">
        <f>VLOOKUP(C14,Active!C$21:E$973,3,FALSE)</f>
        <v>11223.873785485977</v>
      </c>
      <c r="F14" s="3" t="s">
        <v>62</v>
      </c>
      <c r="G14" s="12" t="str">
        <f t="shared" si="4"/>
        <v>54963.7534</v>
      </c>
      <c r="H14" s="10">
        <f t="shared" si="5"/>
        <v>1196.5</v>
      </c>
      <c r="I14" s="47" t="s">
        <v>81</v>
      </c>
      <c r="J14" s="48" t="s">
        <v>82</v>
      </c>
      <c r="K14" s="47" t="s">
        <v>83</v>
      </c>
      <c r="L14" s="47" t="s">
        <v>84</v>
      </c>
      <c r="M14" s="48" t="s">
        <v>67</v>
      </c>
      <c r="N14" s="48" t="s">
        <v>62</v>
      </c>
      <c r="O14" s="49" t="s">
        <v>85</v>
      </c>
      <c r="P14" s="50" t="s">
        <v>86</v>
      </c>
    </row>
    <row r="15" spans="1:16" ht="12.75" customHeight="1" thickBot="1" x14ac:dyDescent="0.25">
      <c r="A15" s="10" t="str">
        <f t="shared" si="0"/>
        <v>IBVS 5894 </v>
      </c>
      <c r="B15" s="3" t="str">
        <f t="shared" si="1"/>
        <v>I</v>
      </c>
      <c r="C15" s="10">
        <f t="shared" si="2"/>
        <v>54963.914400000001</v>
      </c>
      <c r="D15" s="12" t="str">
        <f t="shared" si="3"/>
        <v>vis</v>
      </c>
      <c r="E15" s="46">
        <f>VLOOKUP(C15,Active!C$21:E$973,3,FALSE)</f>
        <v>11224.383327531108</v>
      </c>
      <c r="F15" s="3" t="s">
        <v>62</v>
      </c>
      <c r="G15" s="12" t="str">
        <f t="shared" si="4"/>
        <v>54963.9144</v>
      </c>
      <c r="H15" s="10">
        <f t="shared" si="5"/>
        <v>1197</v>
      </c>
      <c r="I15" s="47" t="s">
        <v>87</v>
      </c>
      <c r="J15" s="48" t="s">
        <v>88</v>
      </c>
      <c r="K15" s="47" t="s">
        <v>89</v>
      </c>
      <c r="L15" s="47" t="s">
        <v>90</v>
      </c>
      <c r="M15" s="48" t="s">
        <v>67</v>
      </c>
      <c r="N15" s="48" t="s">
        <v>62</v>
      </c>
      <c r="O15" s="49" t="s">
        <v>85</v>
      </c>
      <c r="P15" s="50" t="s">
        <v>86</v>
      </c>
    </row>
    <row r="16" spans="1:16" ht="12.75" customHeight="1" thickBot="1" x14ac:dyDescent="0.25">
      <c r="A16" s="10" t="str">
        <f t="shared" si="0"/>
        <v>IBVS 5894 </v>
      </c>
      <c r="B16" s="3" t="str">
        <f t="shared" si="1"/>
        <v>II</v>
      </c>
      <c r="C16" s="10">
        <f t="shared" si="2"/>
        <v>54965.651400000002</v>
      </c>
      <c r="D16" s="12" t="str">
        <f t="shared" si="3"/>
        <v>vis</v>
      </c>
      <c r="E16" s="46">
        <f>VLOOKUP(C16,Active!C$21:E$973,3,FALSE)</f>
        <v>11229.880684875163</v>
      </c>
      <c r="F16" s="3" t="s">
        <v>62</v>
      </c>
      <c r="G16" s="12" t="str">
        <f t="shared" si="4"/>
        <v>54965.6514</v>
      </c>
      <c r="H16" s="10">
        <f t="shared" si="5"/>
        <v>1202.5</v>
      </c>
      <c r="I16" s="47" t="s">
        <v>91</v>
      </c>
      <c r="J16" s="48" t="s">
        <v>92</v>
      </c>
      <c r="K16" s="47" t="s">
        <v>93</v>
      </c>
      <c r="L16" s="47" t="s">
        <v>94</v>
      </c>
      <c r="M16" s="48" t="s">
        <v>67</v>
      </c>
      <c r="N16" s="48" t="s">
        <v>62</v>
      </c>
      <c r="O16" s="49" t="s">
        <v>85</v>
      </c>
      <c r="P16" s="50" t="s">
        <v>86</v>
      </c>
    </row>
    <row r="17" spans="1:16" ht="12.75" customHeight="1" thickBot="1" x14ac:dyDescent="0.25">
      <c r="A17" s="10" t="str">
        <f t="shared" si="0"/>
        <v>IBVS 5894 </v>
      </c>
      <c r="B17" s="3" t="str">
        <f t="shared" si="1"/>
        <v>I</v>
      </c>
      <c r="C17" s="10">
        <f t="shared" si="2"/>
        <v>54965.809699999998</v>
      </c>
      <c r="D17" s="12" t="str">
        <f t="shared" si="3"/>
        <v>vis</v>
      </c>
      <c r="E17" s="46">
        <f>VLOOKUP(C17,Active!C$21:E$973,3,FALSE)</f>
        <v>11230.381681805236</v>
      </c>
      <c r="F17" s="3" t="s">
        <v>62</v>
      </c>
      <c r="G17" s="12" t="str">
        <f t="shared" si="4"/>
        <v>54965.8097</v>
      </c>
      <c r="H17" s="10">
        <f t="shared" si="5"/>
        <v>1203</v>
      </c>
      <c r="I17" s="47" t="s">
        <v>95</v>
      </c>
      <c r="J17" s="48" t="s">
        <v>96</v>
      </c>
      <c r="K17" s="47" t="s">
        <v>97</v>
      </c>
      <c r="L17" s="47" t="s">
        <v>98</v>
      </c>
      <c r="M17" s="48" t="s">
        <v>67</v>
      </c>
      <c r="N17" s="48" t="s">
        <v>62</v>
      </c>
      <c r="O17" s="49" t="s">
        <v>85</v>
      </c>
      <c r="P17" s="50" t="s">
        <v>86</v>
      </c>
    </row>
    <row r="18" spans="1:16" ht="12.75" customHeight="1" thickBot="1" x14ac:dyDescent="0.25">
      <c r="A18" s="10" t="str">
        <f t="shared" si="0"/>
        <v>BAVM 209 </v>
      </c>
      <c r="B18" s="3" t="str">
        <f t="shared" si="1"/>
        <v>II</v>
      </c>
      <c r="C18" s="10">
        <f t="shared" si="2"/>
        <v>54968.495900000002</v>
      </c>
      <c r="D18" s="12" t="str">
        <f t="shared" si="3"/>
        <v>vis</v>
      </c>
      <c r="E18" s="46">
        <f>VLOOKUP(C18,Active!C$21:E$973,3,FALSE)</f>
        <v>11238.883121815375</v>
      </c>
      <c r="F18" s="3" t="s">
        <v>62</v>
      </c>
      <c r="G18" s="12" t="str">
        <f t="shared" si="4"/>
        <v>54968.4959</v>
      </c>
      <c r="H18" s="10">
        <f t="shared" si="5"/>
        <v>1211.5</v>
      </c>
      <c r="I18" s="47" t="s">
        <v>99</v>
      </c>
      <c r="J18" s="48" t="s">
        <v>100</v>
      </c>
      <c r="K18" s="47" t="s">
        <v>101</v>
      </c>
      <c r="L18" s="47" t="s">
        <v>90</v>
      </c>
      <c r="M18" s="48" t="s">
        <v>67</v>
      </c>
      <c r="N18" s="48" t="s">
        <v>74</v>
      </c>
      <c r="O18" s="49" t="s">
        <v>75</v>
      </c>
      <c r="P18" s="50" t="s">
        <v>76</v>
      </c>
    </row>
    <row r="19" spans="1:16" ht="12.75" customHeight="1" thickBot="1" x14ac:dyDescent="0.25">
      <c r="A19" s="10" t="str">
        <f t="shared" si="0"/>
        <v>IBVS 5966 </v>
      </c>
      <c r="B19" s="3" t="str">
        <f t="shared" si="1"/>
        <v>II</v>
      </c>
      <c r="C19" s="10">
        <f t="shared" si="2"/>
        <v>55264.871200000001</v>
      </c>
      <c r="D19" s="12" t="str">
        <f t="shared" si="3"/>
        <v>vis</v>
      </c>
      <c r="E19" s="46">
        <f>VLOOKUP(C19,Active!C$21:E$973,3,FALSE)</f>
        <v>12176.868690065525</v>
      </c>
      <c r="F19" s="3" t="s">
        <v>62</v>
      </c>
      <c r="G19" s="12" t="str">
        <f t="shared" si="4"/>
        <v>55264.8712</v>
      </c>
      <c r="H19" s="10">
        <f t="shared" si="5"/>
        <v>2149.5</v>
      </c>
      <c r="I19" s="47" t="s">
        <v>102</v>
      </c>
      <c r="J19" s="48" t="s">
        <v>103</v>
      </c>
      <c r="K19" s="47" t="s">
        <v>104</v>
      </c>
      <c r="L19" s="47" t="s">
        <v>105</v>
      </c>
      <c r="M19" s="48" t="s">
        <v>67</v>
      </c>
      <c r="N19" s="48" t="s">
        <v>54</v>
      </c>
      <c r="O19" s="49" t="s">
        <v>69</v>
      </c>
      <c r="P19" s="50" t="s">
        <v>106</v>
      </c>
    </row>
    <row r="20" spans="1:16" ht="12.75" customHeight="1" thickBot="1" x14ac:dyDescent="0.25">
      <c r="A20" s="10" t="str">
        <f t="shared" si="0"/>
        <v>BAVM 214 </v>
      </c>
      <c r="B20" s="3" t="str">
        <f t="shared" si="1"/>
        <v>II</v>
      </c>
      <c r="C20" s="10">
        <f t="shared" si="2"/>
        <v>55315.428099999997</v>
      </c>
      <c r="D20" s="12" t="str">
        <f t="shared" si="3"/>
        <v>vis</v>
      </c>
      <c r="E20" s="46">
        <f>VLOOKUP(C20,Active!C$21:E$973,3,FALSE)</f>
        <v>12336.874070323132</v>
      </c>
      <c r="F20" s="3" t="s">
        <v>62</v>
      </c>
      <c r="G20" s="12" t="str">
        <f t="shared" si="4"/>
        <v>55315.4281</v>
      </c>
      <c r="H20" s="10">
        <f t="shared" si="5"/>
        <v>2309.5</v>
      </c>
      <c r="I20" s="47" t="s">
        <v>107</v>
      </c>
      <c r="J20" s="48" t="s">
        <v>108</v>
      </c>
      <c r="K20" s="47" t="s">
        <v>109</v>
      </c>
      <c r="L20" s="47" t="s">
        <v>110</v>
      </c>
      <c r="M20" s="48" t="s">
        <v>67</v>
      </c>
      <c r="N20" s="48" t="s">
        <v>74</v>
      </c>
      <c r="O20" s="49" t="s">
        <v>75</v>
      </c>
      <c r="P20" s="50" t="s">
        <v>111</v>
      </c>
    </row>
    <row r="21" spans="1:16" ht="12.75" customHeight="1" thickBot="1" x14ac:dyDescent="0.25">
      <c r="A21" s="10" t="str">
        <f t="shared" si="0"/>
        <v>IBVS 5992 </v>
      </c>
      <c r="B21" s="3" t="str">
        <f t="shared" si="1"/>
        <v>I</v>
      </c>
      <c r="C21" s="10">
        <f t="shared" si="2"/>
        <v>55643.875099999997</v>
      </c>
      <c r="D21" s="12" t="str">
        <f t="shared" si="3"/>
        <v>vis</v>
      </c>
      <c r="E21" s="46">
        <f>VLOOKUP(C21,Active!C$21:E$973,3,FALSE)</f>
        <v>13376.361996392063</v>
      </c>
      <c r="F21" s="3" t="s">
        <v>62</v>
      </c>
      <c r="G21" s="12" t="str">
        <f t="shared" si="4"/>
        <v>55643.8751</v>
      </c>
      <c r="H21" s="10">
        <f t="shared" si="5"/>
        <v>3349</v>
      </c>
      <c r="I21" s="47" t="s">
        <v>118</v>
      </c>
      <c r="J21" s="48" t="s">
        <v>119</v>
      </c>
      <c r="K21" s="47" t="s">
        <v>120</v>
      </c>
      <c r="L21" s="47" t="s">
        <v>121</v>
      </c>
      <c r="M21" s="48" t="s">
        <v>67</v>
      </c>
      <c r="N21" s="48" t="s">
        <v>62</v>
      </c>
      <c r="O21" s="49" t="s">
        <v>85</v>
      </c>
      <c r="P21" s="50" t="s">
        <v>122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II</v>
      </c>
      <c r="C22" s="10">
        <f t="shared" si="2"/>
        <v>55654.463000000003</v>
      </c>
      <c r="D22" s="12" t="str">
        <f t="shared" si="3"/>
        <v>vis</v>
      </c>
      <c r="E22" s="46">
        <f>VLOOKUP(C22,Active!C$21:E$973,3,FALSE)</f>
        <v>13409.871190302896</v>
      </c>
      <c r="F22" s="3" t="s">
        <v>62</v>
      </c>
      <c r="G22" s="12" t="str">
        <f t="shared" si="4"/>
        <v>55654.4630</v>
      </c>
      <c r="H22" s="10">
        <f t="shared" si="5"/>
        <v>3382.5</v>
      </c>
      <c r="I22" s="47" t="s">
        <v>130</v>
      </c>
      <c r="J22" s="48" t="s">
        <v>131</v>
      </c>
      <c r="K22" s="47" t="s">
        <v>132</v>
      </c>
      <c r="L22" s="47" t="s">
        <v>133</v>
      </c>
      <c r="M22" s="48" t="s">
        <v>67</v>
      </c>
      <c r="N22" s="48" t="s">
        <v>74</v>
      </c>
      <c r="O22" s="49" t="s">
        <v>75</v>
      </c>
      <c r="P22" s="50" t="s">
        <v>134</v>
      </c>
    </row>
    <row r="23" spans="1:16" ht="12.75" customHeight="1" thickBot="1" x14ac:dyDescent="0.25">
      <c r="A23" s="10" t="str">
        <f t="shared" si="0"/>
        <v>BAVM 220 </v>
      </c>
      <c r="B23" s="3" t="str">
        <f t="shared" si="1"/>
        <v>I</v>
      </c>
      <c r="C23" s="10">
        <f t="shared" si="2"/>
        <v>55654.6178</v>
      </c>
      <c r="D23" s="12" t="str">
        <f t="shared" si="3"/>
        <v>vis</v>
      </c>
      <c r="E23" s="46">
        <f>VLOOKUP(C23,Active!C$21:E$973,3,FALSE)</f>
        <v>13410.361110231992</v>
      </c>
      <c r="F23" s="3" t="s">
        <v>62</v>
      </c>
      <c r="G23" s="12" t="str">
        <f t="shared" si="4"/>
        <v>55654.6178</v>
      </c>
      <c r="H23" s="10">
        <f t="shared" si="5"/>
        <v>3383</v>
      </c>
      <c r="I23" s="47" t="s">
        <v>135</v>
      </c>
      <c r="J23" s="48" t="s">
        <v>136</v>
      </c>
      <c r="K23" s="47" t="s">
        <v>137</v>
      </c>
      <c r="L23" s="47" t="s">
        <v>138</v>
      </c>
      <c r="M23" s="48" t="s">
        <v>67</v>
      </c>
      <c r="N23" s="48" t="s">
        <v>74</v>
      </c>
      <c r="O23" s="49" t="s">
        <v>75</v>
      </c>
      <c r="P23" s="50" t="s">
        <v>134</v>
      </c>
    </row>
    <row r="24" spans="1:16" ht="12.75" customHeight="1" thickBot="1" x14ac:dyDescent="0.25">
      <c r="A24" s="10" t="str">
        <f t="shared" si="0"/>
        <v>IBVS 5992 </v>
      </c>
      <c r="B24" s="3" t="str">
        <f t="shared" si="1"/>
        <v>I</v>
      </c>
      <c r="C24" s="10">
        <f t="shared" si="2"/>
        <v>55687.794399999999</v>
      </c>
      <c r="D24" s="12" t="str">
        <f t="shared" si="3"/>
        <v>vis</v>
      </c>
      <c r="E24" s="46">
        <f>VLOOKUP(C24,Active!C$21:E$973,3,FALSE)</f>
        <v>13515.360319017633</v>
      </c>
      <c r="F24" s="3" t="s">
        <v>62</v>
      </c>
      <c r="G24" s="12" t="str">
        <f t="shared" si="4"/>
        <v>55687.7944</v>
      </c>
      <c r="H24" s="10">
        <f t="shared" si="5"/>
        <v>3488</v>
      </c>
      <c r="I24" s="47" t="s">
        <v>139</v>
      </c>
      <c r="J24" s="48" t="s">
        <v>140</v>
      </c>
      <c r="K24" s="47" t="s">
        <v>141</v>
      </c>
      <c r="L24" s="47" t="s">
        <v>142</v>
      </c>
      <c r="M24" s="48" t="s">
        <v>67</v>
      </c>
      <c r="N24" s="48" t="s">
        <v>62</v>
      </c>
      <c r="O24" s="49" t="s">
        <v>85</v>
      </c>
      <c r="P24" s="50" t="s">
        <v>122</v>
      </c>
    </row>
    <row r="25" spans="1:16" ht="12.75" customHeight="1" thickBot="1" x14ac:dyDescent="0.25">
      <c r="A25" s="10" t="str">
        <f t="shared" si="0"/>
        <v>BAVM 228 </v>
      </c>
      <c r="B25" s="3" t="str">
        <f t="shared" si="1"/>
        <v>I</v>
      </c>
      <c r="C25" s="10">
        <f t="shared" si="2"/>
        <v>56008.5003</v>
      </c>
      <c r="D25" s="12" t="str">
        <f t="shared" si="3"/>
        <v>vis</v>
      </c>
      <c r="E25" s="46">
        <f>VLOOKUP(C25,Active!C$21:E$973,3,FALSE)</f>
        <v>14530.348767288042</v>
      </c>
      <c r="F25" s="3" t="s">
        <v>62</v>
      </c>
      <c r="G25" s="12" t="str">
        <f t="shared" si="4"/>
        <v>56008.5003</v>
      </c>
      <c r="H25" s="10">
        <f t="shared" si="5"/>
        <v>4503</v>
      </c>
      <c r="I25" s="47" t="s">
        <v>143</v>
      </c>
      <c r="J25" s="48" t="s">
        <v>144</v>
      </c>
      <c r="K25" s="47" t="s">
        <v>145</v>
      </c>
      <c r="L25" s="47" t="s">
        <v>146</v>
      </c>
      <c r="M25" s="48" t="s">
        <v>67</v>
      </c>
      <c r="N25" s="48" t="s">
        <v>127</v>
      </c>
      <c r="O25" s="49" t="s">
        <v>147</v>
      </c>
      <c r="P25" s="50" t="s">
        <v>148</v>
      </c>
    </row>
    <row r="26" spans="1:16" ht="12.75" customHeight="1" thickBot="1" x14ac:dyDescent="0.25">
      <c r="A26" s="10" t="str">
        <f t="shared" si="0"/>
        <v>BAVM 228 </v>
      </c>
      <c r="B26" s="3" t="str">
        <f t="shared" si="1"/>
        <v>I</v>
      </c>
      <c r="C26" s="10">
        <f t="shared" si="2"/>
        <v>56009.4493</v>
      </c>
      <c r="D26" s="12" t="str">
        <f t="shared" si="3"/>
        <v>vis</v>
      </c>
      <c r="E26" s="46">
        <f>VLOOKUP(C26,Active!C$21:E$973,3,FALSE)</f>
        <v>14533.352216982634</v>
      </c>
      <c r="F26" s="3" t="s">
        <v>62</v>
      </c>
      <c r="G26" s="12" t="str">
        <f t="shared" si="4"/>
        <v>56009.4493</v>
      </c>
      <c r="H26" s="10">
        <f t="shared" si="5"/>
        <v>4506</v>
      </c>
      <c r="I26" s="47" t="s">
        <v>149</v>
      </c>
      <c r="J26" s="48" t="s">
        <v>150</v>
      </c>
      <c r="K26" s="47" t="s">
        <v>151</v>
      </c>
      <c r="L26" s="47" t="s">
        <v>152</v>
      </c>
      <c r="M26" s="48" t="s">
        <v>67</v>
      </c>
      <c r="N26" s="48" t="s">
        <v>74</v>
      </c>
      <c r="O26" s="49" t="s">
        <v>75</v>
      </c>
      <c r="P26" s="50" t="s">
        <v>148</v>
      </c>
    </row>
    <row r="27" spans="1:16" ht="12.75" customHeight="1" thickBot="1" x14ac:dyDescent="0.25">
      <c r="A27" s="10" t="str">
        <f t="shared" si="0"/>
        <v>BAVM 228 </v>
      </c>
      <c r="B27" s="3" t="str">
        <f t="shared" si="1"/>
        <v>II</v>
      </c>
      <c r="C27" s="10">
        <f t="shared" si="2"/>
        <v>56009.6077</v>
      </c>
      <c r="D27" s="12" t="str">
        <f t="shared" si="3"/>
        <v>vis</v>
      </c>
      <c r="E27" s="46">
        <f>VLOOKUP(C27,Active!C$21:E$973,3,FALSE)</f>
        <v>14533.853530398466</v>
      </c>
      <c r="F27" s="3" t="s">
        <v>62</v>
      </c>
      <c r="G27" s="12" t="str">
        <f t="shared" si="4"/>
        <v>56009.6077</v>
      </c>
      <c r="H27" s="10">
        <f t="shared" si="5"/>
        <v>4506.5</v>
      </c>
      <c r="I27" s="47" t="s">
        <v>153</v>
      </c>
      <c r="J27" s="48" t="s">
        <v>154</v>
      </c>
      <c r="K27" s="47" t="s">
        <v>155</v>
      </c>
      <c r="L27" s="47" t="s">
        <v>156</v>
      </c>
      <c r="M27" s="48" t="s">
        <v>67</v>
      </c>
      <c r="N27" s="48" t="s">
        <v>74</v>
      </c>
      <c r="O27" s="49" t="s">
        <v>75</v>
      </c>
      <c r="P27" s="50" t="s">
        <v>148</v>
      </c>
    </row>
    <row r="28" spans="1:16" ht="12.75" customHeight="1" thickBot="1" x14ac:dyDescent="0.25">
      <c r="A28" s="10" t="str">
        <f t="shared" si="0"/>
        <v>BAVM 228 </v>
      </c>
      <c r="B28" s="3" t="str">
        <f t="shared" si="1"/>
        <v>I</v>
      </c>
      <c r="C28" s="10">
        <f t="shared" si="2"/>
        <v>56015.451999999997</v>
      </c>
      <c r="D28" s="12" t="str">
        <f t="shared" si="3"/>
        <v>vis</v>
      </c>
      <c r="E28" s="46">
        <f>VLOOKUP(C28,Active!C$21:E$973,3,FALSE)</f>
        <v>14552.349906636706</v>
      </c>
      <c r="F28" s="3" t="s">
        <v>62</v>
      </c>
      <c r="G28" s="12" t="str">
        <f t="shared" si="4"/>
        <v>56015.4520</v>
      </c>
      <c r="H28" s="10">
        <f t="shared" si="5"/>
        <v>4525</v>
      </c>
      <c r="I28" s="47" t="s">
        <v>157</v>
      </c>
      <c r="J28" s="48" t="s">
        <v>158</v>
      </c>
      <c r="K28" s="47" t="s">
        <v>159</v>
      </c>
      <c r="L28" s="47" t="s">
        <v>160</v>
      </c>
      <c r="M28" s="48" t="s">
        <v>67</v>
      </c>
      <c r="N28" s="48" t="s">
        <v>74</v>
      </c>
      <c r="O28" s="49" t="s">
        <v>75</v>
      </c>
      <c r="P28" s="50" t="s">
        <v>148</v>
      </c>
    </row>
    <row r="29" spans="1:16" ht="12.75" customHeight="1" thickBot="1" x14ac:dyDescent="0.25">
      <c r="A29" s="10" t="str">
        <f t="shared" si="0"/>
        <v>BAVM 228 </v>
      </c>
      <c r="B29" s="3" t="str">
        <f t="shared" si="1"/>
        <v>II</v>
      </c>
      <c r="C29" s="10">
        <f t="shared" si="2"/>
        <v>56015.611900000004</v>
      </c>
      <c r="D29" s="12" t="str">
        <f t="shared" si="3"/>
        <v>vis</v>
      </c>
      <c r="E29" s="46">
        <f>VLOOKUP(C29,Active!C$21:E$973,3,FALSE)</f>
        <v>14552.855967338692</v>
      </c>
      <c r="F29" s="3" t="s">
        <v>62</v>
      </c>
      <c r="G29" s="12" t="str">
        <f t="shared" si="4"/>
        <v>56015.6119</v>
      </c>
      <c r="H29" s="10">
        <f t="shared" si="5"/>
        <v>4525.5</v>
      </c>
      <c r="I29" s="47" t="s">
        <v>161</v>
      </c>
      <c r="J29" s="48" t="s">
        <v>162</v>
      </c>
      <c r="K29" s="47" t="s">
        <v>163</v>
      </c>
      <c r="L29" s="47" t="s">
        <v>164</v>
      </c>
      <c r="M29" s="48" t="s">
        <v>67</v>
      </c>
      <c r="N29" s="48" t="s">
        <v>74</v>
      </c>
      <c r="O29" s="49" t="s">
        <v>75</v>
      </c>
      <c r="P29" s="50" t="s">
        <v>148</v>
      </c>
    </row>
    <row r="30" spans="1:16" ht="12.75" customHeight="1" thickBot="1" x14ac:dyDescent="0.25">
      <c r="A30" s="10" t="str">
        <f t="shared" si="0"/>
        <v>IBVS 6029 </v>
      </c>
      <c r="B30" s="3" t="str">
        <f t="shared" si="1"/>
        <v>II</v>
      </c>
      <c r="C30" s="10">
        <f t="shared" si="2"/>
        <v>56016.875</v>
      </c>
      <c r="D30" s="12" t="str">
        <f t="shared" si="3"/>
        <v>vis</v>
      </c>
      <c r="E30" s="46">
        <f>VLOOKUP(C30,Active!C$21:E$973,3,FALSE)</f>
        <v>14556.85349874989</v>
      </c>
      <c r="F30" s="3" t="s">
        <v>62</v>
      </c>
      <c r="G30" s="12" t="str">
        <f t="shared" si="4"/>
        <v>56016.8750</v>
      </c>
      <c r="H30" s="10">
        <f t="shared" si="5"/>
        <v>4529.5</v>
      </c>
      <c r="I30" s="47" t="s">
        <v>165</v>
      </c>
      <c r="J30" s="48" t="s">
        <v>166</v>
      </c>
      <c r="K30" s="47" t="s">
        <v>167</v>
      </c>
      <c r="L30" s="47" t="s">
        <v>168</v>
      </c>
      <c r="M30" s="48" t="s">
        <v>67</v>
      </c>
      <c r="N30" s="48" t="s">
        <v>62</v>
      </c>
      <c r="O30" s="49" t="s">
        <v>85</v>
      </c>
      <c r="P30" s="50" t="s">
        <v>169</v>
      </c>
    </row>
    <row r="31" spans="1:16" ht="12.75" customHeight="1" thickBot="1" x14ac:dyDescent="0.25">
      <c r="A31" s="10" t="str">
        <f t="shared" si="0"/>
        <v>IBVS 6029 </v>
      </c>
      <c r="B31" s="3" t="str">
        <f t="shared" si="1"/>
        <v>I</v>
      </c>
      <c r="C31" s="10">
        <f t="shared" si="2"/>
        <v>56077.696199999998</v>
      </c>
      <c r="D31" s="12" t="str">
        <f t="shared" si="3"/>
        <v>vis</v>
      </c>
      <c r="E31" s="46">
        <f>VLOOKUP(C31,Active!C$21:E$973,3,FALSE)</f>
        <v>14749.343925056181</v>
      </c>
      <c r="F31" s="3" t="s">
        <v>62</v>
      </c>
      <c r="G31" s="12" t="str">
        <f t="shared" si="4"/>
        <v>56077.6962</v>
      </c>
      <c r="H31" s="10">
        <f t="shared" si="5"/>
        <v>4722</v>
      </c>
      <c r="I31" s="47" t="s">
        <v>170</v>
      </c>
      <c r="J31" s="48" t="s">
        <v>171</v>
      </c>
      <c r="K31" s="47" t="s">
        <v>172</v>
      </c>
      <c r="L31" s="47" t="s">
        <v>173</v>
      </c>
      <c r="M31" s="48" t="s">
        <v>67</v>
      </c>
      <c r="N31" s="48" t="s">
        <v>62</v>
      </c>
      <c r="O31" s="49" t="s">
        <v>85</v>
      </c>
      <c r="P31" s="50" t="s">
        <v>169</v>
      </c>
    </row>
    <row r="32" spans="1:16" ht="12.75" customHeight="1" thickBot="1" x14ac:dyDescent="0.25">
      <c r="A32" s="10" t="str">
        <f t="shared" si="0"/>
        <v>OEJV 0137 </v>
      </c>
      <c r="B32" s="3" t="str">
        <f t="shared" si="1"/>
        <v>II</v>
      </c>
      <c r="C32" s="10">
        <f t="shared" si="2"/>
        <v>55316.375099999997</v>
      </c>
      <c r="D32" s="12" t="str">
        <f t="shared" si="3"/>
        <v>vis</v>
      </c>
      <c r="E32" s="46">
        <f>VLOOKUP(C32,Active!C$21:E$973,3,FALSE)</f>
        <v>12339.871190302878</v>
      </c>
      <c r="F32" s="3" t="s">
        <v>62</v>
      </c>
      <c r="G32" s="12" t="str">
        <f t="shared" si="4"/>
        <v>55316.3751</v>
      </c>
      <c r="H32" s="10">
        <f t="shared" si="5"/>
        <v>2312.5</v>
      </c>
      <c r="I32" s="47" t="s">
        <v>112</v>
      </c>
      <c r="J32" s="48" t="s">
        <v>113</v>
      </c>
      <c r="K32" s="47" t="s">
        <v>114</v>
      </c>
      <c r="L32" s="47" t="s">
        <v>115</v>
      </c>
      <c r="M32" s="48" t="s">
        <v>67</v>
      </c>
      <c r="N32" s="48" t="s">
        <v>62</v>
      </c>
      <c r="O32" s="49" t="s">
        <v>116</v>
      </c>
      <c r="P32" s="50" t="s">
        <v>117</v>
      </c>
    </row>
    <row r="33" spans="1:16" ht="12.75" customHeight="1" thickBot="1" x14ac:dyDescent="0.25">
      <c r="A33" s="10" t="str">
        <f t="shared" si="0"/>
        <v>OEJV 0162 </v>
      </c>
      <c r="B33" s="3" t="str">
        <f t="shared" si="1"/>
        <v>I</v>
      </c>
      <c r="C33" s="10">
        <f t="shared" si="2"/>
        <v>55649.879000000001</v>
      </c>
      <c r="D33" s="12" t="str">
        <f t="shared" si="3"/>
        <v>vis</v>
      </c>
      <c r="E33" s="46">
        <f>VLOOKUP(C33,Active!C$21:E$973,3,FALSE)</f>
        <v>13395.363483875062</v>
      </c>
      <c r="F33" s="3" t="s">
        <v>62</v>
      </c>
      <c r="G33" s="12" t="str">
        <f t="shared" si="4"/>
        <v>55649.879</v>
      </c>
      <c r="H33" s="10">
        <f t="shared" si="5"/>
        <v>3368</v>
      </c>
      <c r="I33" s="47" t="s">
        <v>123</v>
      </c>
      <c r="J33" s="48" t="s">
        <v>124</v>
      </c>
      <c r="K33" s="47" t="s">
        <v>125</v>
      </c>
      <c r="L33" s="47" t="s">
        <v>126</v>
      </c>
      <c r="M33" s="48" t="s">
        <v>67</v>
      </c>
      <c r="N33" s="48" t="s">
        <v>127</v>
      </c>
      <c r="O33" s="49" t="s">
        <v>128</v>
      </c>
      <c r="P33" s="50" t="s">
        <v>129</v>
      </c>
    </row>
    <row r="34" spans="1:16" x14ac:dyDescent="0.2">
      <c r="B34" s="3"/>
      <c r="F34" s="3"/>
    </row>
    <row r="35" spans="1:16" x14ac:dyDescent="0.2">
      <c r="B35" s="3"/>
      <c r="F35" s="3"/>
    </row>
    <row r="36" spans="1:16" x14ac:dyDescent="0.2">
      <c r="B36" s="3"/>
      <c r="F36" s="3"/>
    </row>
    <row r="37" spans="1:16" x14ac:dyDescent="0.2">
      <c r="B37" s="3"/>
      <c r="F37" s="3"/>
    </row>
    <row r="38" spans="1:16" x14ac:dyDescent="0.2">
      <c r="B38" s="3"/>
      <c r="F38" s="3"/>
    </row>
    <row r="39" spans="1:16" x14ac:dyDescent="0.2">
      <c r="B39" s="3"/>
      <c r="F39" s="3"/>
    </row>
    <row r="40" spans="1:16" x14ac:dyDescent="0.2">
      <c r="B40" s="3"/>
      <c r="F40" s="3"/>
    </row>
    <row r="41" spans="1:16" x14ac:dyDescent="0.2">
      <c r="B41" s="3"/>
      <c r="F41" s="3"/>
    </row>
    <row r="42" spans="1:16" x14ac:dyDescent="0.2">
      <c r="B42" s="3"/>
      <c r="F42" s="3"/>
    </row>
    <row r="43" spans="1:16" x14ac:dyDescent="0.2">
      <c r="B43" s="3"/>
      <c r="F43" s="3"/>
    </row>
    <row r="44" spans="1:16" x14ac:dyDescent="0.2">
      <c r="B44" s="3"/>
      <c r="F44" s="3"/>
    </row>
    <row r="45" spans="1:16" x14ac:dyDescent="0.2">
      <c r="B45" s="3"/>
      <c r="F45" s="3"/>
    </row>
    <row r="46" spans="1:16" x14ac:dyDescent="0.2">
      <c r="B46" s="3"/>
      <c r="F46" s="3"/>
    </row>
    <row r="47" spans="1:16" x14ac:dyDescent="0.2">
      <c r="B47" s="3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</sheetData>
  <phoneticPr fontId="8" type="noConversion"/>
  <hyperlinks>
    <hyperlink ref="A3" r:id="rId1"/>
    <hyperlink ref="P11" r:id="rId2" display="http://www.konkoly.hu/cgi-bin/IBVS?5929"/>
    <hyperlink ref="P12" r:id="rId3" display="http://www.bav-astro.de/sfs/BAVM_link.php?BAVMnr=209"/>
    <hyperlink ref="P13" r:id="rId4" display="http://www.bav-astro.de/sfs/BAVM_link.php?BAVMnr=209"/>
    <hyperlink ref="P14" r:id="rId5" display="http://www.konkoly.hu/cgi-bin/IBVS?5894"/>
    <hyperlink ref="P15" r:id="rId6" display="http://www.konkoly.hu/cgi-bin/IBVS?5894"/>
    <hyperlink ref="P16" r:id="rId7" display="http://www.konkoly.hu/cgi-bin/IBVS?5894"/>
    <hyperlink ref="P17" r:id="rId8" display="http://www.konkoly.hu/cgi-bin/IBVS?5894"/>
    <hyperlink ref="P18" r:id="rId9" display="http://www.bav-astro.de/sfs/BAVM_link.php?BAVMnr=209"/>
    <hyperlink ref="P19" r:id="rId10" display="http://www.konkoly.hu/cgi-bin/IBVS?5966"/>
    <hyperlink ref="P20" r:id="rId11" display="http://www.bav-astro.de/sfs/BAVM_link.php?BAVMnr=214"/>
    <hyperlink ref="P32" r:id="rId12" display="http://var.astro.cz/oejv/issues/oejv0137.pdf"/>
    <hyperlink ref="P21" r:id="rId13" display="http://www.konkoly.hu/cgi-bin/IBVS?5992"/>
    <hyperlink ref="P33" r:id="rId14" display="http://var.astro.cz/oejv/issues/oejv0162.pdf"/>
    <hyperlink ref="P22" r:id="rId15" display="http://www.bav-astro.de/sfs/BAVM_link.php?BAVMnr=220"/>
    <hyperlink ref="P23" r:id="rId16" display="http://www.bav-astro.de/sfs/BAVM_link.php?BAVMnr=220"/>
    <hyperlink ref="P24" r:id="rId17" display="http://www.konkoly.hu/cgi-bin/IBVS?5992"/>
    <hyperlink ref="P25" r:id="rId18" display="http://www.bav-astro.de/sfs/BAVM_link.php?BAVMnr=228"/>
    <hyperlink ref="P26" r:id="rId19" display="http://www.bav-astro.de/sfs/BAVM_link.php?BAVMnr=228"/>
    <hyperlink ref="P27" r:id="rId20" display="http://www.bav-astro.de/sfs/BAVM_link.php?BAVMnr=228"/>
    <hyperlink ref="P28" r:id="rId21" display="http://www.bav-astro.de/sfs/BAVM_link.php?BAVMnr=228"/>
    <hyperlink ref="P29" r:id="rId22" display="http://www.bav-astro.de/sfs/BAVM_link.php?BAVMnr=228"/>
    <hyperlink ref="P30" r:id="rId23" display="http://www.konkoly.hu/cgi-bin/IBVS?6029"/>
    <hyperlink ref="P31" r:id="rId24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2024-01-15T04:36:44Z</dcterms:modified>
</cp:coreProperties>
</file>