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8A73AFE-BE2A-41E8-A03D-2A354DD213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3" i="1" l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<sst xmlns="http://schemas.openxmlformats.org/spreadsheetml/2006/main" count="57" uniqueCount="53">
  <si>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</si>
  <si>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</si>
  <si>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</si>
  <si>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</si>
  <si>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</si>
  <si>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</si>
  <si>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</si>
  <si>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</si>
  <si>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</si>
  <si>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</si>
  <si>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</si>
  <si>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</si>
  <si>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</si>
  <si>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</si>
  <si>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</si>
  <si>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</si>
  <si>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</si>
  <si>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</si>
  <si>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</si>
  <si>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</si>
  <si>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</si>
  <si>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</si>
  <si>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</si>
  <si>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</si>
  <si>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</si>
  <si>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</si>
  <si>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</si>
  <si>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</si>
  <si>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</si>
  <si>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</si>
  <si>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</si>
  <si>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</si>
  <si>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</si>
  <si>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</si>
  <si>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</si>
  <si>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</si>
  <si>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</si>
  <si>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</si>
  <si>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</si>
  <si>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</si>
  <si>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</si>
  <si>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</si>
  <si>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</si>
  <si>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</si>
  <si>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</si>
  <si>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NSVS 5168364 Boo</t>
  </si>
  <si>
    <t>EB / EW</t>
  </si>
  <si>
    <t>12.454-12.776</t>
  </si>
  <si>
    <t xml:space="preserve">Mag R1 </t>
  </si>
  <si>
    <t>VSX</t>
  </si>
  <si>
    <t>Bav 91</t>
  </si>
  <si>
    <t>BAV 91 Feb 2024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</si>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</sst>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160.5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160.5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160.5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160.5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-7.1050000406103209E-4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160.5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160.5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160.5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160.5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-2.7105054312137611E-20</c:v>
                </c:pt>
                <c:pt idx="1">
                  <c:v>-2.7105054312137611E-20</c:v>
                </c:pt>
                <c:pt idx="2">
                  <c:v>-7.1050000406103209E-4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160.5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160.5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160.5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160.5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160.5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-7.1050000406103209E-4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160.5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160.5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160.5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160.5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-2.7105054312137611E-20</c:v>
                </c:pt>
                <c:pt idx="1">
                  <c:v>-2.7105054312137611E-20</c:v>
                </c:pt>
                <c:pt idx="2">
                  <c:v>-7.1050000406103209E-4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160.5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6.285156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59756.415200000003</v>
      </c>
      <c r="D7" s="13" t="s">
        <v>50</v>
      </c>
    </row>
    <row r="8" spans="1:15" ht="12.95" customHeight="1" x14ac:dyDescent="0.2">
      <c r="A8" s="20" t="s">
        <v>3</v>
      </c>
      <c r="C8" s="28">
        <v>0.342501</v>
      </c>
      <c r="D8" s="13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-2.7105054312137611E-20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-4.4267913025609473E-6</v>
      </c>
      <c r="D12" s="21"/>
      <c r="E12" s="36" t="s">
        <v>48</v>
      </c>
      <c r="F12" s="37" t="s">
        <v>47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60540.802976388884</v>
      </c>
    </row>
    <row r="15" spans="1:15" ht="12.95" customHeight="1" x14ac:dyDescent="0.2">
      <c r="A15" s="17" t="s">
        <v>17</v>
      </c>
      <c r="C15" s="18">
        <f ca="1">(C7+C11)+(C8+C12)*INT(MAX(F21:F3533))</f>
        <v>59811.214651713395</v>
      </c>
      <c r="E15" s="38" t="s">
        <v>33</v>
      </c>
      <c r="F15" s="40">
        <f ca="1">ROUND(2*(F14-$C$7)/$C$8,0)/2+F13</f>
        <v>2291</v>
      </c>
    </row>
    <row r="16" spans="1:15" ht="12.95" customHeight="1" x14ac:dyDescent="0.2">
      <c r="A16" s="17" t="s">
        <v>4</v>
      </c>
      <c r="C16" s="18">
        <f ca="1">+C8+C12</f>
        <v>0.34249657320869742</v>
      </c>
      <c r="E16" s="38" t="s">
        <v>34</v>
      </c>
      <c r="F16" s="40">
        <f ca="1">ROUND(2*(F14-$C$15)/$C$16,0)/2+F13</f>
        <v>2131</v>
      </c>
    </row>
    <row r="17" spans="1:21" ht="12.95" customHeight="1" thickBot="1" x14ac:dyDescent="0.25">
      <c r="A17" s="16" t="s">
        <v>27</v>
      </c>
      <c r="C17" s="20">
        <f>COUNT(C21:C2191)</f>
        <v>3</v>
      </c>
      <c r="E17" s="38" t="s">
        <v>43</v>
      </c>
      <c r="F17" s="41">
        <f ca="1">+$C$15+$C$16*$F$16-15018.5-$C$5/24</f>
        <v>45522.970682554464</v>
      </c>
    </row>
    <row r="18" spans="1:21" ht="12.95" customHeight="1" thickTop="1" thickBot="1" x14ac:dyDescent="0.25">
      <c r="A18" s="17" t="s">
        <v>5</v>
      </c>
      <c r="C18" s="24">
        <f ca="1">+C15</f>
        <v>59811.214651713395</v>
      </c>
      <c r="D18" s="25">
        <f ca="1">+C16</f>
        <v>0.34249657320869742</v>
      </c>
      <c r="E18" s="43" t="s">
        <v>44</v>
      </c>
      <c r="F18" s="42">
        <f ca="1">+($C$15+$C$16*$F$16)-($C$16/2)-15018.5-$C$5/24</f>
        <v>45522.799434267858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Bav 91</v>
      </c>
      <c r="B21" s="21"/>
      <c r="C21" s="22">
        <f>$C$7</f>
        <v>59756.415200000003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-2.7105054312137611E-20</v>
      </c>
      <c r="Q21" s="26">
        <f>+C21-15018.5</f>
        <v>44737.915200000003</v>
      </c>
    </row>
    <row r="22" spans="1:21" ht="12.95" customHeight="1" x14ac:dyDescent="0.2">
      <c r="A22" s="44" t="s">
        <v>51</v>
      </c>
      <c r="B22" s="45" t="s">
        <v>52</v>
      </c>
      <c r="C22" s="44">
        <v>59756.415200000003</v>
      </c>
      <c r="D22" s="44">
        <v>3.5000000000000001E-3</v>
      </c>
      <c r="E22" s="20">
        <f t="shared" ref="E22:E23" si="0">+(C22-C$7)/C$8</f>
        <v>0</v>
      </c>
      <c r="F22" s="20">
        <f t="shared" ref="F22:F23" si="1">ROUND(2*E22,0)/2</f>
        <v>0</v>
      </c>
      <c r="G22" s="20">
        <f t="shared" ref="G22:G23" si="2">+C22-(C$7+F22*C$8)</f>
        <v>0</v>
      </c>
      <c r="K22" s="20">
        <f t="shared" ref="K22:K23" si="3">+G22</f>
        <v>0</v>
      </c>
      <c r="O22" s="20">
        <f t="shared" ref="O22:O23" ca="1" si="4">+C$11+C$12*$F22</f>
        <v>-2.7105054312137611E-20</v>
      </c>
      <c r="Q22" s="26">
        <f t="shared" ref="Q22:Q23" si="5">+C22-15018.5</f>
        <v>44737.915200000003</v>
      </c>
    </row>
    <row r="23" spans="1:21" ht="12.95" customHeight="1" x14ac:dyDescent="0.2">
      <c r="A23" s="44" t="s">
        <v>51</v>
      </c>
      <c r="B23" s="45" t="s">
        <v>52</v>
      </c>
      <c r="C23" s="44">
        <v>59811.385900000001</v>
      </c>
      <c r="D23" s="44">
        <v>3.5000000000000001E-3</v>
      </c>
      <c r="E23" s="20">
        <f t="shared" si="0"/>
        <v>160.49792555349629</v>
      </c>
      <c r="F23" s="20">
        <f t="shared" si="1"/>
        <v>160.5</v>
      </c>
      <c r="G23" s="20">
        <f t="shared" si="2"/>
        <v>-7.1050000406103209E-4</v>
      </c>
      <c r="K23" s="20">
        <f t="shared" si="3"/>
        <v>-7.1050000406103209E-4</v>
      </c>
      <c r="O23" s="20">
        <f t="shared" ca="1" si="4"/>
        <v>-7.1050000406103209E-4</v>
      </c>
      <c r="Q23" s="26">
        <f t="shared" si="5"/>
        <v>44792.885900000001</v>
      </c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2024-08-18T07:16:17Z</dcterms:modified>
</cp:coreProperties>
</file>