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51E3E0A-A198-4C08-9793-CDE96DECD01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9" i="1"/>
  <c r="E21" i="1"/>
  <c r="F21" i="1"/>
  <c r="G21" i="1"/>
  <c r="I21" i="1"/>
  <c r="D9" i="1"/>
  <c r="F16" i="1"/>
  <c r="C17" i="1"/>
  <c r="Q21" i="1"/>
  <c r="C11" i="1"/>
  <c r="C12" i="1"/>
  <c r="C16" i="1" l="1"/>
  <c r="D18" i="1" s="1"/>
  <c r="O22" i="1"/>
  <c r="C15" i="1"/>
  <c r="F18" i="1" s="1"/>
  <c r="O21" i="1"/>
  <c r="F17" i="1"/>
  <c r="C18" i="1" l="1"/>
  <c r="F19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<sst xmlns="http://schemas.openxmlformats.org/spreadsheetml/2006/main" count="56" uniqueCount="50">
  <si>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</si>
  <si>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</si>
  <si>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</si>
  <si>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</si>
  <si>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</si>
  <si>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</si>
  <si>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</si>
  <si>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</si>
  <si>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</si>
  <si>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</si>
  <si>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</si>
  <si>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</si>
  <si>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</si>
  <si>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</si>
  <si>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</si>
  <si>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</si>
  <si>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</si>
  <si>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</si>
  <si>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</si>
  <si>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</si>
  <si>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</si>
  <si>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</si>
  <si>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</si>
  <si>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</si>
  <si>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</si>
  <si>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</si>
  <si>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</si>
  <si>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</si>
  <si>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</si>
  <si>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</si>
  <si>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</si>
  <si>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</si>
  <si>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</si>
  <si>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</si>
  <si>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</si>
  <si>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</si>
  <si>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</si>
  <si>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</si>
  <si>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</si>
  <si>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</si>
  <si>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</si>
  <si>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</si>
  <si>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OP Boo</t>
  </si>
  <si>
    <t>2013a</t>
  </si>
  <si>
    <t>G3861-0642</t>
  </si>
  <si>
    <t>EW</t>
  </si>
  <si>
    <t>OP Boo / GSC 3861-0642</t>
  </si>
  <si>
    <t>OEJV 0211</t>
  </si>
  <si>
    <t>II</t>
  </si>
  <si>
    <t>BRNO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</si>
</sst>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/>
    <xf numFmtId="0" fontId="16" fillId="2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72" fontId="5" fillId="0" borderId="1" xfId="0" applyNumberFormat="1" applyFont="1" applyBorder="1" applyAlignment="1">
      <alignment horizontal="left"/>
    </xf>
    <xf numFmtId="172" fontId="0" fillId="0" borderId="1" xfId="0" applyNumberFormat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OP Boo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19582.5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55-4343-BEE5-8B17077571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19582.5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-4.4412499999452848E-2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55-4343-BEE5-8B17077571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19582.5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55-4343-BEE5-8B17077571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19582.5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55-4343-BEE5-8B17077571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19582.5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55-4343-BEE5-8B17077571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19582.5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55-4343-BEE5-8B17077571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19582.5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55-4343-BEE5-8B17077571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19582.5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-3.4694469519536142E-18</c:v>
                </c:pt>
                <c:pt idx="1">
                  <c:v>-4.4412499999452848E-2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55-4343-BEE5-8B170775714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19582.5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55-4343-BEE5-8B1707757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48048"/>
        <c:axId val="1"/>
      </c:scatterChart>
      <c:valAx>
        <c:axId val="67004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4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74D739A-D28D-E7EE-C388-A1A0A75C0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46</v>
      </c>
      <c r="F1" s="35" t="s">
        <v>42</v>
      </c>
      <c r="G1" s="31" t="s">
        <v>43</v>
      </c>
      <c r="H1" s="36"/>
      <c r="I1" s="37" t="s">
        <v>44</v>
      </c>
      <c r="J1" s="38" t="s">
        <v>42</v>
      </c>
      <c r="K1" s="39">
        <v>15.0312</v>
      </c>
      <c r="L1" s="40">
        <v>53.335419999999999</v>
      </c>
      <c r="M1" s="41">
        <v>51372.667999999998</v>
      </c>
      <c r="N1" s="41">
        <v>0.31144500000000003</v>
      </c>
      <c r="O1" s="42" t="s">
        <v>45</v>
      </c>
      <c r="P1" s="43">
        <v>12.8</v>
      </c>
    </row>
    <row r="2" spans="1:16" x14ac:dyDescent="0.2">
      <c r="A2" t="s">
        <v>23</v>
      </c>
      <c r="B2" t="s">
        <v>45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 t="s">
        <v>37</v>
      </c>
      <c r="D4" s="28" t="s">
        <v>37</v>
      </c>
      <c r="E4" s="34"/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4">
        <v>51372.667999999998</v>
      </c>
      <c r="D7" s="29" t="s">
        <v>49</v>
      </c>
    </row>
    <row r="8" spans="1:16" x14ac:dyDescent="0.2">
      <c r="A8" t="s">
        <v>3</v>
      </c>
      <c r="C8" s="44">
        <v>0.31144500000000003</v>
      </c>
      <c r="D8" s="29" t="s">
        <v>49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-3.4694469519536142E-18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-2.2679688497103457E-6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57471.339578633982</v>
      </c>
      <c r="E15" s="14" t="s">
        <v>34</v>
      </c>
      <c r="F15" s="32">
        <v>1</v>
      </c>
    </row>
    <row r="16" spans="1:16" x14ac:dyDescent="0.2">
      <c r="A16" s="16" t="s">
        <v>4</v>
      </c>
      <c r="B16" s="10"/>
      <c r="C16" s="17">
        <f ca="1">+C8+C12</f>
        <v>0.3114427320311503</v>
      </c>
      <c r="E16" s="14" t="s">
        <v>30</v>
      </c>
      <c r="F16" s="33">
        <f ca="1">NOW()+15018.5+$C$5/24</f>
        <v>60324.749296759255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28744.5</v>
      </c>
    </row>
    <row r="18" spans="1:21" ht="14.25" thickTop="1" thickBot="1" x14ac:dyDescent="0.25">
      <c r="A18" s="16" t="s">
        <v>5</v>
      </c>
      <c r="B18" s="10"/>
      <c r="C18" s="19">
        <f ca="1">+C15</f>
        <v>57471.339578633982</v>
      </c>
      <c r="D18" s="20">
        <f ca="1">+C16</f>
        <v>0.3114427320311503</v>
      </c>
      <c r="E18" s="14" t="s">
        <v>36</v>
      </c>
      <c r="F18" s="23">
        <f ca="1">ROUND(2*(F16-$C$15)/$C$16,0)/2+F15</f>
        <v>9163</v>
      </c>
    </row>
    <row r="19" spans="1:21" ht="13.5" thickTop="1" x14ac:dyDescent="0.2">
      <c r="E19" s="14" t="s">
        <v>31</v>
      </c>
      <c r="F19" s="18">
        <f ca="1">+$C$15+$C$16*F18-15018.5-$C$5/24</f>
        <v>45306.985165568745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49</v>
      </c>
      <c r="C21" s="8">
        <v>51372.667999999998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-3.4694469519536142E-18</v>
      </c>
      <c r="Q21" s="2">
        <f>+C21-15018.5</f>
        <v>36354.167999999998</v>
      </c>
    </row>
    <row r="22" spans="1:21" x14ac:dyDescent="0.2">
      <c r="A22" t="s">
        <v>47</v>
      </c>
      <c r="B22" t="s">
        <v>48</v>
      </c>
      <c r="C22" s="8">
        <v>57471.495300000002</v>
      </c>
      <c r="D22" s="8">
        <v>5.0000000000000001E-4</v>
      </c>
      <c r="E22">
        <f>+(C22-C$7)/C$8</f>
        <v>19582.357398577609</v>
      </c>
      <c r="F22">
        <f>ROUND(2*E22,0)/2</f>
        <v>19582.5</v>
      </c>
      <c r="G22">
        <f>+C22-(C$7+F22*C$8)</f>
        <v>-4.4412499999452848E-2</v>
      </c>
      <c r="I22">
        <f>+G22</f>
        <v>-4.4412499999452848E-2</v>
      </c>
      <c r="O22">
        <f ca="1">+C$11+C$12*$F22</f>
        <v>-4.4412499999452848E-2</v>
      </c>
      <c r="Q22" s="2">
        <f>+C22-15018.5</f>
        <v>42452.995300000002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2024-01-15T04:58:59Z</dcterms:modified>
</cp:coreProperties>
</file>